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300" windowWidth="20640" windowHeight="11580" tabRatio="743" firstSheet="3" activeTab="4"/>
  </bookViews>
  <sheets>
    <sheet name="Kiem toan 2017" sheetId="2" state="hidden" r:id="rId1"/>
    <sheet name="Tong hop" sheetId="3" state="hidden" r:id="rId2"/>
    <sheet name="Bieu THBB" sheetId="18" state="hidden" r:id="rId3"/>
    <sheet name="PB 01" sheetId="17" r:id="rId4"/>
    <sheet name="PB02" sheetId="10" r:id="rId5"/>
    <sheet name="PB03" sheetId="11" r:id="rId6"/>
    <sheet name="PB04" sheetId="4" state="hidden" r:id="rId7"/>
    <sheet name="PB04(2)" sheetId="16" state="hidden" r:id="rId8"/>
    <sheet name="PB08" sheetId="20" state="hidden" r:id="rId9"/>
    <sheet name="PB09" sheetId="19" state="hidden" r:id="rId10"/>
  </sheets>
  <externalReferences>
    <externalReference r:id="rId11"/>
  </externalReferences>
  <definedNames>
    <definedName name="_xlnm._FilterDatabase" localSheetId="0" hidden="1">'Kiem toan 2017'!$A$5:$J$241</definedName>
    <definedName name="_xlnm._FilterDatabase" localSheetId="6" hidden="1">'PB04'!$A$131:$AM$131</definedName>
    <definedName name="_xlnm._FilterDatabase" localSheetId="7" hidden="1">'PB04(2)'!$A$10:$AL$10</definedName>
    <definedName name="_xlnm.Print_Area" localSheetId="0">'Kiem toan 2017'!$B$1:$H$242</definedName>
    <definedName name="_xlnm.Print_Titles" localSheetId="0">'Kiem toan 2017'!$4:$4</definedName>
    <definedName name="_xlnm.Print_Titles" localSheetId="3">'PB 01'!$7:$8</definedName>
    <definedName name="_xlnm.Print_Titles" localSheetId="5">'PB03'!$8:$8</definedName>
  </definedNames>
  <calcPr calcId="144525"/>
  <fileRecoveryPr autoRecover="0"/>
</workbook>
</file>

<file path=xl/calcChain.xml><?xml version="1.0" encoding="utf-8"?>
<calcChain xmlns="http://schemas.openxmlformats.org/spreadsheetml/2006/main">
  <c r="G13" i="11" l="1"/>
  <c r="D10" i="10" l="1"/>
  <c r="F301" i="17" l="1"/>
  <c r="G301" i="17"/>
  <c r="H301" i="17"/>
  <c r="I301" i="17"/>
  <c r="J301" i="17"/>
  <c r="K301" i="17"/>
  <c r="L301" i="17"/>
  <c r="M301" i="17"/>
  <c r="N301" i="17"/>
  <c r="O301" i="17"/>
  <c r="P301" i="17"/>
  <c r="Q301" i="17"/>
  <c r="R301" i="17"/>
  <c r="S301" i="17"/>
  <c r="F302" i="17"/>
  <c r="G302" i="17"/>
  <c r="H302" i="17"/>
  <c r="I302" i="17"/>
  <c r="J302" i="17"/>
  <c r="K302" i="17"/>
  <c r="L302" i="17"/>
  <c r="M302" i="17"/>
  <c r="N302" i="17"/>
  <c r="O302" i="17"/>
  <c r="P302" i="17"/>
  <c r="Q302" i="17"/>
  <c r="R302" i="17"/>
  <c r="S302" i="17"/>
  <c r="F303" i="17"/>
  <c r="G303" i="17"/>
  <c r="H303" i="17"/>
  <c r="I303" i="17"/>
  <c r="J303" i="17"/>
  <c r="K303" i="17"/>
  <c r="L303" i="17"/>
  <c r="M303" i="17"/>
  <c r="N303" i="17"/>
  <c r="O303" i="17"/>
  <c r="P303" i="17"/>
  <c r="Q303" i="17"/>
  <c r="R303" i="17"/>
  <c r="S303" i="17"/>
  <c r="H305" i="17"/>
  <c r="I305" i="17"/>
  <c r="J305" i="17"/>
  <c r="K305" i="17"/>
  <c r="L305" i="17"/>
  <c r="M305" i="17"/>
  <c r="N305" i="17"/>
  <c r="O305" i="17"/>
  <c r="P305" i="17"/>
  <c r="Q305" i="17"/>
  <c r="R305" i="17"/>
  <c r="S305" i="17"/>
  <c r="E309" i="17"/>
  <c r="D309" i="17" s="1"/>
  <c r="E310" i="17"/>
  <c r="D310" i="17" s="1"/>
  <c r="E311" i="17"/>
  <c r="D311" i="17" s="1"/>
  <c r="F312" i="17"/>
  <c r="G312" i="17"/>
  <c r="H312" i="17"/>
  <c r="I312" i="17"/>
  <c r="I314" i="17" s="1"/>
  <c r="J312" i="17"/>
  <c r="J314" i="17" s="1"/>
  <c r="K312" i="17"/>
  <c r="L312" i="17"/>
  <c r="M312" i="17"/>
  <c r="M314" i="17" s="1"/>
  <c r="N312" i="17"/>
  <c r="N314" i="17" s="1"/>
  <c r="O312" i="17"/>
  <c r="P312" i="17"/>
  <c r="Q312" i="17"/>
  <c r="Q314" i="17" s="1"/>
  <c r="R312" i="17"/>
  <c r="R314" i="17" s="1"/>
  <c r="S312" i="17"/>
  <c r="F313" i="17"/>
  <c r="F315" i="17" s="1"/>
  <c r="G313" i="17"/>
  <c r="G314" i="17" s="1"/>
  <c r="F314" i="17"/>
  <c r="H314" i="17"/>
  <c r="K314" i="17"/>
  <c r="L314" i="17"/>
  <c r="O314" i="17"/>
  <c r="P314" i="17"/>
  <c r="S314" i="17"/>
  <c r="E317" i="17"/>
  <c r="D317" i="17" s="1"/>
  <c r="E318" i="17"/>
  <c r="D318" i="17" s="1"/>
  <c r="E319" i="17"/>
  <c r="D319" i="17" s="1"/>
  <c r="F320" i="17"/>
  <c r="G320" i="17"/>
  <c r="H320" i="17"/>
  <c r="I320" i="17"/>
  <c r="J320" i="17"/>
  <c r="K320" i="17"/>
  <c r="L320" i="17"/>
  <c r="M320" i="17"/>
  <c r="N320" i="17"/>
  <c r="O320" i="17"/>
  <c r="P320" i="17"/>
  <c r="Q320" i="17"/>
  <c r="R320" i="17"/>
  <c r="S320" i="17"/>
  <c r="F321" i="17"/>
  <c r="F322" i="17" s="1"/>
  <c r="G321" i="17"/>
  <c r="G322" i="17" s="1"/>
  <c r="H322" i="17"/>
  <c r="I322" i="17"/>
  <c r="J322" i="17"/>
  <c r="K322" i="17"/>
  <c r="L322" i="17"/>
  <c r="M322" i="17"/>
  <c r="N322" i="17"/>
  <c r="O322" i="17"/>
  <c r="P322" i="17"/>
  <c r="Q322" i="17"/>
  <c r="R322" i="17"/>
  <c r="S322" i="17"/>
  <c r="G323" i="17" l="1"/>
  <c r="F323" i="17"/>
  <c r="G305" i="17"/>
  <c r="G315" i="17"/>
  <c r="E321" i="17"/>
  <c r="D321" i="17" s="1"/>
  <c r="F305" i="17"/>
  <c r="E322" i="17"/>
  <c r="D322" i="17" s="1"/>
  <c r="S306" i="17"/>
  <c r="O306" i="17"/>
  <c r="K306" i="17"/>
  <c r="G306" i="17"/>
  <c r="S304" i="17"/>
  <c r="O304" i="17"/>
  <c r="K304" i="17"/>
  <c r="G304" i="17"/>
  <c r="E320" i="17"/>
  <c r="D320" i="17" s="1"/>
  <c r="R306" i="17"/>
  <c r="N306" i="17"/>
  <c r="J306" i="17"/>
  <c r="F306" i="17"/>
  <c r="R304" i="17"/>
  <c r="N304" i="17"/>
  <c r="J304" i="17"/>
  <c r="F304" i="17"/>
  <c r="D301" i="17"/>
  <c r="Q306" i="17"/>
  <c r="M306" i="17"/>
  <c r="I306" i="17"/>
  <c r="G307" i="17"/>
  <c r="Q304" i="17"/>
  <c r="M304" i="17"/>
  <c r="I304" i="17"/>
  <c r="D303" i="17"/>
  <c r="P306" i="17"/>
  <c r="L306" i="17"/>
  <c r="H306" i="17"/>
  <c r="P304" i="17"/>
  <c r="L304" i="17"/>
  <c r="H304" i="17"/>
  <c r="E302" i="17"/>
  <c r="D302" i="17"/>
  <c r="E314" i="17"/>
  <c r="E313" i="17"/>
  <c r="E312" i="17"/>
  <c r="E303" i="17"/>
  <c r="E301" i="17"/>
  <c r="G117" i="11"/>
  <c r="C101" i="11"/>
  <c r="C102" i="11"/>
  <c r="C103" i="11"/>
  <c r="D104" i="11"/>
  <c r="F104" i="11"/>
  <c r="G104" i="11"/>
  <c r="D105" i="11"/>
  <c r="D107" i="11" s="1"/>
  <c r="F105" i="11"/>
  <c r="G105" i="11"/>
  <c r="E107" i="11"/>
  <c r="H107" i="11"/>
  <c r="I107" i="11"/>
  <c r="F72" i="11"/>
  <c r="F74" i="11" s="1"/>
  <c r="G72" i="11"/>
  <c r="G74" i="11" s="1"/>
  <c r="C53" i="11"/>
  <c r="C54" i="11"/>
  <c r="C55" i="11"/>
  <c r="D56" i="11"/>
  <c r="D59" i="11" s="1"/>
  <c r="F56" i="11"/>
  <c r="F59" i="11" s="1"/>
  <c r="G56" i="11"/>
  <c r="G58" i="11" s="1"/>
  <c r="I56" i="11"/>
  <c r="I57" i="11" s="1"/>
  <c r="E59" i="11"/>
  <c r="H59" i="11"/>
  <c r="I13" i="11"/>
  <c r="I16" i="11" s="1"/>
  <c r="F13" i="11"/>
  <c r="F16" i="11" s="1"/>
  <c r="E323" i="17" l="1"/>
  <c r="G106" i="11"/>
  <c r="F106" i="11"/>
  <c r="F307" i="17"/>
  <c r="C105" i="11"/>
  <c r="F57" i="11"/>
  <c r="F58" i="11" s="1"/>
  <c r="G107" i="11"/>
  <c r="F107" i="11"/>
  <c r="C104" i="11"/>
  <c r="D106" i="11"/>
  <c r="D323" i="17"/>
  <c r="E306" i="17"/>
  <c r="D314" i="17"/>
  <c r="D306" i="17" s="1"/>
  <c r="E304" i="17"/>
  <c r="D312" i="17"/>
  <c r="D304" i="17" s="1"/>
  <c r="E305" i="17"/>
  <c r="D313" i="17"/>
  <c r="E315" i="17"/>
  <c r="G59" i="11"/>
  <c r="I58" i="11"/>
  <c r="I59" i="11"/>
  <c r="C57" i="11"/>
  <c r="F75" i="11"/>
  <c r="G75" i="11"/>
  <c r="D58" i="11"/>
  <c r="C56" i="11"/>
  <c r="C69" i="19"/>
  <c r="C68" i="19"/>
  <c r="C71" i="19" s="1"/>
  <c r="C61" i="19"/>
  <c r="G70" i="19"/>
  <c r="G69" i="19"/>
  <c r="G71" i="19" s="1"/>
  <c r="G68" i="19"/>
  <c r="G67" i="19"/>
  <c r="G66" i="19"/>
  <c r="G65" i="19"/>
  <c r="F65" i="19"/>
  <c r="G62" i="19"/>
  <c r="G61" i="19"/>
  <c r="G63" i="19" s="1"/>
  <c r="G60" i="19"/>
  <c r="C60" i="19"/>
  <c r="C63" i="19" s="1"/>
  <c r="G59" i="19"/>
  <c r="G58" i="19"/>
  <c r="G57" i="19"/>
  <c r="F57" i="19"/>
  <c r="C14" i="19"/>
  <c r="C12" i="19"/>
  <c r="G54" i="19"/>
  <c r="G53" i="19"/>
  <c r="G55" i="19" s="1"/>
  <c r="G52" i="19"/>
  <c r="G51" i="19"/>
  <c r="G50" i="19"/>
  <c r="G49" i="19"/>
  <c r="F49" i="19"/>
  <c r="C52" i="19"/>
  <c r="C44" i="19"/>
  <c r="G46" i="19"/>
  <c r="G45" i="19"/>
  <c r="G47" i="19" s="1"/>
  <c r="G44" i="19"/>
  <c r="G43" i="19"/>
  <c r="G42" i="19"/>
  <c r="G41" i="19"/>
  <c r="F41" i="19"/>
  <c r="C36" i="19"/>
  <c r="C39" i="19" s="1"/>
  <c r="G38" i="19"/>
  <c r="G37" i="19"/>
  <c r="G39" i="19" s="1"/>
  <c r="G36" i="19"/>
  <c r="G35" i="19"/>
  <c r="G34" i="19"/>
  <c r="G33" i="19"/>
  <c r="F33" i="19"/>
  <c r="C28" i="19"/>
  <c r="C20" i="19"/>
  <c r="C23" i="19" s="1"/>
  <c r="G27" i="19"/>
  <c r="G26" i="19"/>
  <c r="G25" i="19"/>
  <c r="F25" i="19"/>
  <c r="G19" i="19"/>
  <c r="G18" i="19"/>
  <c r="G17" i="19"/>
  <c r="F17" i="19"/>
  <c r="G11" i="19"/>
  <c r="G10" i="19"/>
  <c r="G9" i="19"/>
  <c r="F9" i="19"/>
  <c r="C106" i="11" l="1"/>
  <c r="C107" i="11"/>
  <c r="D305" i="17"/>
  <c r="D307" i="17" s="1"/>
  <c r="D315" i="17"/>
  <c r="E307" i="17"/>
  <c r="C58" i="11"/>
  <c r="C59" i="11"/>
  <c r="C70" i="19"/>
  <c r="C62" i="19"/>
  <c r="C55" i="19"/>
  <c r="C54" i="19"/>
  <c r="C45" i="19"/>
  <c r="C13" i="19" s="1"/>
  <c r="C9" i="19"/>
  <c r="C38" i="19"/>
  <c r="C22" i="19"/>
  <c r="C31" i="19"/>
  <c r="C30" i="19"/>
  <c r="G28" i="19"/>
  <c r="G12" i="19"/>
  <c r="G20" i="19"/>
  <c r="C46" i="19" l="1"/>
  <c r="C47" i="19"/>
  <c r="G21" i="19"/>
  <c r="G23" i="19" s="1"/>
  <c r="G29" i="19"/>
  <c r="G31" i="19" s="1"/>
  <c r="G13" i="19"/>
  <c r="G15" i="19" s="1"/>
  <c r="G22" i="19"/>
  <c r="G30" i="19"/>
  <c r="C15" i="19" l="1"/>
  <c r="G14" i="19"/>
  <c r="P135" i="4" l="1"/>
  <c r="I135" i="4"/>
  <c r="G135" i="4" s="1"/>
  <c r="G233" i="17" l="1"/>
  <c r="D2" i="18" l="1"/>
  <c r="G33" i="18"/>
  <c r="E33" i="18"/>
  <c r="H145" i="4"/>
  <c r="I145" i="4"/>
  <c r="J145" i="4"/>
  <c r="K145" i="4"/>
  <c r="L145" i="4"/>
  <c r="M145" i="4"/>
  <c r="N145" i="4"/>
  <c r="O145" i="4"/>
  <c r="Q145" i="4"/>
  <c r="R145" i="4"/>
  <c r="S145" i="4"/>
  <c r="T145" i="4"/>
  <c r="U145" i="4"/>
  <c r="V145" i="4"/>
  <c r="W145" i="4"/>
  <c r="X145" i="4"/>
  <c r="Y145" i="4"/>
  <c r="G24" i="18"/>
  <c r="G21" i="18"/>
  <c r="E21" i="18"/>
  <c r="E24" i="18"/>
  <c r="P297" i="17"/>
  <c r="P281" i="17" s="1"/>
  <c r="G273" i="17"/>
  <c r="F273" i="17"/>
  <c r="R265" i="17"/>
  <c r="R241" i="17" s="1"/>
  <c r="G265" i="17"/>
  <c r="F265" i="17"/>
  <c r="S257" i="17"/>
  <c r="S241" i="17" s="1"/>
  <c r="F257" i="17"/>
  <c r="G249" i="17"/>
  <c r="F249" i="17"/>
  <c r="F233" i="17"/>
  <c r="G225" i="17"/>
  <c r="F225" i="17"/>
  <c r="G217" i="17"/>
  <c r="F217" i="17"/>
  <c r="G209" i="17"/>
  <c r="E209" i="17" s="1"/>
  <c r="D209" i="17" s="1"/>
  <c r="F209" i="17"/>
  <c r="S193" i="17"/>
  <c r="R193" i="17"/>
  <c r="G193" i="17"/>
  <c r="E193" i="17" s="1"/>
  <c r="G185" i="17"/>
  <c r="F185" i="17"/>
  <c r="R177" i="17"/>
  <c r="G177" i="17"/>
  <c r="E177" i="17" s="1"/>
  <c r="R169" i="17"/>
  <c r="G169" i="17"/>
  <c r="E169" i="17" s="1"/>
  <c r="M153" i="17"/>
  <c r="M145" i="17"/>
  <c r="E145" i="17" s="1"/>
  <c r="D145" i="17" s="1"/>
  <c r="M137" i="17"/>
  <c r="M129" i="17"/>
  <c r="M121" i="17"/>
  <c r="M112" i="17"/>
  <c r="L112" i="17"/>
  <c r="G112" i="17"/>
  <c r="F112" i="17"/>
  <c r="G104" i="17"/>
  <c r="E104" i="17" s="1"/>
  <c r="D104" i="17" s="1"/>
  <c r="F104" i="17"/>
  <c r="R96" i="17"/>
  <c r="G96" i="17"/>
  <c r="G88" i="17"/>
  <c r="E88" i="17" s="1"/>
  <c r="F88" i="17"/>
  <c r="M80" i="17"/>
  <c r="R72" i="17"/>
  <c r="G72" i="17"/>
  <c r="E72" i="17" s="1"/>
  <c r="G64" i="17"/>
  <c r="F64" i="17"/>
  <c r="G56" i="17"/>
  <c r="F56" i="17"/>
  <c r="R48" i="17"/>
  <c r="G48" i="17"/>
  <c r="E48" i="17" s="1"/>
  <c r="G40" i="17"/>
  <c r="G32" i="17"/>
  <c r="E32" i="17" s="1"/>
  <c r="D32" i="17" s="1"/>
  <c r="F32" i="17"/>
  <c r="O299" i="17"/>
  <c r="O291" i="17" s="1"/>
  <c r="O283" i="17" s="1"/>
  <c r="N299" i="17"/>
  <c r="N291" i="17" s="1"/>
  <c r="N283" i="17" s="1"/>
  <c r="M299" i="17"/>
  <c r="M291" i="17" s="1"/>
  <c r="M283" i="17" s="1"/>
  <c r="L299" i="17"/>
  <c r="L291" i="17" s="1"/>
  <c r="L283" i="17" s="1"/>
  <c r="K299" i="17"/>
  <c r="K291" i="17" s="1"/>
  <c r="K283" i="17" s="1"/>
  <c r="J299" i="17"/>
  <c r="J291" i="17" s="1"/>
  <c r="J283" i="17" s="1"/>
  <c r="I299" i="17"/>
  <c r="I291" i="17" s="1"/>
  <c r="I283" i="17" s="1"/>
  <c r="H299" i="17"/>
  <c r="H291" i="17" s="1"/>
  <c r="H283" i="17" s="1"/>
  <c r="E297" i="17"/>
  <c r="S296" i="17"/>
  <c r="S298" i="17" s="1"/>
  <c r="R296" i="17"/>
  <c r="R298" i="17" s="1"/>
  <c r="Q296" i="17"/>
  <c r="O296" i="17"/>
  <c r="O298" i="17" s="1"/>
  <c r="N296" i="17"/>
  <c r="N298" i="17" s="1"/>
  <c r="M296" i="17"/>
  <c r="L296" i="17"/>
  <c r="L298" i="17" s="1"/>
  <c r="K296" i="17"/>
  <c r="K298" i="17" s="1"/>
  <c r="J296" i="17"/>
  <c r="J298" i="17" s="1"/>
  <c r="I296" i="17"/>
  <c r="H296" i="17"/>
  <c r="H298" i="17" s="1"/>
  <c r="G296" i="17"/>
  <c r="G298" i="17" s="1"/>
  <c r="F296" i="17"/>
  <c r="F298" i="17" s="1"/>
  <c r="E295" i="17"/>
  <c r="E294" i="17"/>
  <c r="D294" i="17" s="1"/>
  <c r="P293" i="17"/>
  <c r="E293" i="17"/>
  <c r="E289" i="17"/>
  <c r="D289" i="17" s="1"/>
  <c r="S288" i="17"/>
  <c r="S290" i="17" s="1"/>
  <c r="R288" i="17"/>
  <c r="R290" i="17" s="1"/>
  <c r="Q288" i="17"/>
  <c r="Q290" i="17" s="1"/>
  <c r="P288" i="17"/>
  <c r="P291" i="17" s="1"/>
  <c r="O288" i="17"/>
  <c r="O290" i="17" s="1"/>
  <c r="N288" i="17"/>
  <c r="N290" i="17" s="1"/>
  <c r="N282" i="17" s="1"/>
  <c r="M288" i="17"/>
  <c r="M290" i="17" s="1"/>
  <c r="L288" i="17"/>
  <c r="L290" i="17" s="1"/>
  <c r="L282" i="17" s="1"/>
  <c r="K288" i="17"/>
  <c r="K290" i="17" s="1"/>
  <c r="J288" i="17"/>
  <c r="J290" i="17" s="1"/>
  <c r="J282" i="17" s="1"/>
  <c r="I288" i="17"/>
  <c r="I290" i="17" s="1"/>
  <c r="H288" i="17"/>
  <c r="H290" i="17" s="1"/>
  <c r="H282" i="17" s="1"/>
  <c r="G288" i="17"/>
  <c r="G290" i="17" s="1"/>
  <c r="F288" i="17"/>
  <c r="F290" i="17" s="1"/>
  <c r="E287" i="17"/>
  <c r="D287" i="17" s="1"/>
  <c r="E286" i="17"/>
  <c r="D286" i="17" s="1"/>
  <c r="D278" i="17" s="1"/>
  <c r="E285" i="17"/>
  <c r="S283" i="17"/>
  <c r="R283" i="17"/>
  <c r="Q283" i="17"/>
  <c r="G283" i="17"/>
  <c r="F283" i="17"/>
  <c r="E283" i="17"/>
  <c r="S281" i="17"/>
  <c r="R281" i="17"/>
  <c r="Q281" i="17"/>
  <c r="O281" i="17"/>
  <c r="N281" i="17"/>
  <c r="M281" i="17"/>
  <c r="L281" i="17"/>
  <c r="K281" i="17"/>
  <c r="J281" i="17"/>
  <c r="I281" i="17"/>
  <c r="H281" i="17"/>
  <c r="G281" i="17"/>
  <c r="F281" i="17"/>
  <c r="L280" i="17"/>
  <c r="J280" i="17"/>
  <c r="S279" i="17"/>
  <c r="R279" i="17"/>
  <c r="Q279" i="17"/>
  <c r="P279" i="17"/>
  <c r="O279" i="17"/>
  <c r="N279" i="17"/>
  <c r="M279" i="17"/>
  <c r="L279" i="17"/>
  <c r="K279" i="17"/>
  <c r="J279" i="17"/>
  <c r="I279" i="17"/>
  <c r="H279" i="17"/>
  <c r="G279" i="17"/>
  <c r="F279" i="17"/>
  <c r="S278" i="17"/>
  <c r="R278" i="17"/>
  <c r="Q278" i="17"/>
  <c r="P278" i="17"/>
  <c r="O278" i="17"/>
  <c r="N278" i="17"/>
  <c r="M278" i="17"/>
  <c r="L278" i="17"/>
  <c r="K278" i="17"/>
  <c r="J278" i="17"/>
  <c r="I278" i="17"/>
  <c r="H278" i="17"/>
  <c r="G278" i="17"/>
  <c r="F278" i="17"/>
  <c r="S277" i="17"/>
  <c r="R277" i="17"/>
  <c r="Q277" i="17"/>
  <c r="O277" i="17"/>
  <c r="N277" i="17"/>
  <c r="M277" i="17"/>
  <c r="L277" i="17"/>
  <c r="K277" i="17"/>
  <c r="J277" i="17"/>
  <c r="I277" i="17"/>
  <c r="H277" i="17"/>
  <c r="G277" i="17"/>
  <c r="F277" i="17"/>
  <c r="S272" i="17"/>
  <c r="S274" i="17" s="1"/>
  <c r="R272" i="17"/>
  <c r="R274" i="17" s="1"/>
  <c r="Q272" i="17"/>
  <c r="Q274" i="17" s="1"/>
  <c r="P272" i="17"/>
  <c r="P274" i="17" s="1"/>
  <c r="O272" i="17"/>
  <c r="O274" i="17" s="1"/>
  <c r="N272" i="17"/>
  <c r="N274" i="17" s="1"/>
  <c r="M272" i="17"/>
  <c r="M274" i="17" s="1"/>
  <c r="L272" i="17"/>
  <c r="L274" i="17" s="1"/>
  <c r="K272" i="17"/>
  <c r="K274" i="17" s="1"/>
  <c r="J272" i="17"/>
  <c r="J274" i="17" s="1"/>
  <c r="I272" i="17"/>
  <c r="I274" i="17" s="1"/>
  <c r="H272" i="17"/>
  <c r="H274" i="17" s="1"/>
  <c r="G272" i="17"/>
  <c r="G275" i="17" s="1"/>
  <c r="F272" i="17"/>
  <c r="E271" i="17"/>
  <c r="D271" i="17" s="1"/>
  <c r="E270" i="17"/>
  <c r="D270" i="17" s="1"/>
  <c r="E269" i="17"/>
  <c r="D269" i="17" s="1"/>
  <c r="S264" i="17"/>
  <c r="S266" i="17" s="1"/>
  <c r="R264" i="17"/>
  <c r="R266" i="17" s="1"/>
  <c r="Q264" i="17"/>
  <c r="Q266" i="17" s="1"/>
  <c r="P264" i="17"/>
  <c r="P266" i="17" s="1"/>
  <c r="O264" i="17"/>
  <c r="O266" i="17" s="1"/>
  <c r="N264" i="17"/>
  <c r="N266" i="17" s="1"/>
  <c r="M264" i="17"/>
  <c r="M266" i="17" s="1"/>
  <c r="L264" i="17"/>
  <c r="L266" i="17" s="1"/>
  <c r="K264" i="17"/>
  <c r="K266" i="17" s="1"/>
  <c r="J264" i="17"/>
  <c r="J266" i="17" s="1"/>
  <c r="I264" i="17"/>
  <c r="I266" i="17" s="1"/>
  <c r="H264" i="17"/>
  <c r="H266" i="17" s="1"/>
  <c r="G264" i="17"/>
  <c r="F264" i="17"/>
  <c r="E263" i="17"/>
  <c r="D263" i="17" s="1"/>
  <c r="E262" i="17"/>
  <c r="D262" i="17" s="1"/>
  <c r="E261" i="17"/>
  <c r="D261" i="17" s="1"/>
  <c r="E257" i="17"/>
  <c r="S256" i="17"/>
  <c r="R256" i="17"/>
  <c r="R258" i="17" s="1"/>
  <c r="Q256" i="17"/>
  <c r="Q258" i="17" s="1"/>
  <c r="P256" i="17"/>
  <c r="P258" i="17" s="1"/>
  <c r="O256" i="17"/>
  <c r="O258" i="17" s="1"/>
  <c r="N256" i="17"/>
  <c r="N258" i="17" s="1"/>
  <c r="M256" i="17"/>
  <c r="M258" i="17" s="1"/>
  <c r="L256" i="17"/>
  <c r="L258" i="17" s="1"/>
  <c r="K256" i="17"/>
  <c r="K258" i="17" s="1"/>
  <c r="J256" i="17"/>
  <c r="J258" i="17" s="1"/>
  <c r="I256" i="17"/>
  <c r="I258" i="17" s="1"/>
  <c r="H256" i="17"/>
  <c r="H258" i="17" s="1"/>
  <c r="G256" i="17"/>
  <c r="G258" i="17" s="1"/>
  <c r="F256" i="17"/>
  <c r="E255" i="17"/>
  <c r="D255" i="17" s="1"/>
  <c r="E254" i="17"/>
  <c r="D254" i="17" s="1"/>
  <c r="E253" i="17"/>
  <c r="D253" i="17" s="1"/>
  <c r="S248" i="17"/>
  <c r="R248" i="17"/>
  <c r="R250" i="17" s="1"/>
  <c r="Q248" i="17"/>
  <c r="Q250" i="17" s="1"/>
  <c r="P248" i="17"/>
  <c r="P250" i="17" s="1"/>
  <c r="O248" i="17"/>
  <c r="O250" i="17" s="1"/>
  <c r="N248" i="17"/>
  <c r="N250" i="17" s="1"/>
  <c r="M248" i="17"/>
  <c r="M250" i="17" s="1"/>
  <c r="L248" i="17"/>
  <c r="L250" i="17" s="1"/>
  <c r="K248" i="17"/>
  <c r="K250" i="17" s="1"/>
  <c r="J248" i="17"/>
  <c r="J250" i="17" s="1"/>
  <c r="I248" i="17"/>
  <c r="I250" i="17" s="1"/>
  <c r="H248" i="17"/>
  <c r="H250" i="17" s="1"/>
  <c r="G248" i="17"/>
  <c r="F248" i="17"/>
  <c r="F251" i="17" s="1"/>
  <c r="E247" i="17"/>
  <c r="D247" i="17" s="1"/>
  <c r="E246" i="17"/>
  <c r="D246" i="17" s="1"/>
  <c r="E245" i="17"/>
  <c r="D245" i="17" s="1"/>
  <c r="Q241" i="17"/>
  <c r="P241" i="17"/>
  <c r="O241" i="17"/>
  <c r="N241" i="17"/>
  <c r="M241" i="17"/>
  <c r="L241" i="17"/>
  <c r="K241" i="17"/>
  <c r="J241" i="17"/>
  <c r="I241" i="17"/>
  <c r="H241" i="17"/>
  <c r="G241" i="17"/>
  <c r="N240" i="17"/>
  <c r="S239" i="17"/>
  <c r="R239" i="17"/>
  <c r="Q239" i="17"/>
  <c r="P239" i="17"/>
  <c r="O239" i="17"/>
  <c r="N239" i="17"/>
  <c r="M239" i="17"/>
  <c r="L239" i="17"/>
  <c r="K239" i="17"/>
  <c r="J239" i="17"/>
  <c r="I239" i="17"/>
  <c r="H239" i="17"/>
  <c r="G239" i="17"/>
  <c r="F239" i="17"/>
  <c r="S238" i="17"/>
  <c r="R238" i="17"/>
  <c r="Q238" i="17"/>
  <c r="P238" i="17"/>
  <c r="O238" i="17"/>
  <c r="N238" i="17"/>
  <c r="M238" i="17"/>
  <c r="L238" i="17"/>
  <c r="K238" i="17"/>
  <c r="J238" i="17"/>
  <c r="I238" i="17"/>
  <c r="H238" i="17"/>
  <c r="G238" i="17"/>
  <c r="F238" i="17"/>
  <c r="S237" i="17"/>
  <c r="R237" i="17"/>
  <c r="Q237" i="17"/>
  <c r="P237" i="17"/>
  <c r="O237" i="17"/>
  <c r="N237" i="17"/>
  <c r="M237" i="17"/>
  <c r="L237" i="17"/>
  <c r="K237" i="17"/>
  <c r="J237" i="17"/>
  <c r="I237" i="17"/>
  <c r="H237" i="17"/>
  <c r="G237" i="17"/>
  <c r="F237" i="17"/>
  <c r="S232" i="17"/>
  <c r="S234" i="17" s="1"/>
  <c r="R232" i="17"/>
  <c r="R234" i="17" s="1"/>
  <c r="Q232" i="17"/>
  <c r="Q234" i="17" s="1"/>
  <c r="P232" i="17"/>
  <c r="P234" i="17" s="1"/>
  <c r="O232" i="17"/>
  <c r="O234" i="17" s="1"/>
  <c r="N232" i="17"/>
  <c r="N234" i="17" s="1"/>
  <c r="M232" i="17"/>
  <c r="M234" i="17" s="1"/>
  <c r="L232" i="17"/>
  <c r="L234" i="17" s="1"/>
  <c r="K232" i="17"/>
  <c r="K234" i="17" s="1"/>
  <c r="J232" i="17"/>
  <c r="J234" i="17" s="1"/>
  <c r="I232" i="17"/>
  <c r="I234" i="17" s="1"/>
  <c r="H232" i="17"/>
  <c r="H234" i="17" s="1"/>
  <c r="G232" i="17"/>
  <c r="G235" i="17" s="1"/>
  <c r="F232" i="17"/>
  <c r="E231" i="17"/>
  <c r="D231" i="17" s="1"/>
  <c r="E230" i="17"/>
  <c r="D230" i="17" s="1"/>
  <c r="E229" i="17"/>
  <c r="D229" i="17" s="1"/>
  <c r="S224" i="17"/>
  <c r="S226" i="17" s="1"/>
  <c r="R224" i="17"/>
  <c r="R226" i="17" s="1"/>
  <c r="Q224" i="17"/>
  <c r="Q226" i="17" s="1"/>
  <c r="P224" i="17"/>
  <c r="P226" i="17" s="1"/>
  <c r="O224" i="17"/>
  <c r="O226" i="17" s="1"/>
  <c r="N224" i="17"/>
  <c r="N226" i="17" s="1"/>
  <c r="M224" i="17"/>
  <c r="M226" i="17" s="1"/>
  <c r="L224" i="17"/>
  <c r="L226" i="17" s="1"/>
  <c r="K224" i="17"/>
  <c r="K226" i="17" s="1"/>
  <c r="J224" i="17"/>
  <c r="J226" i="17" s="1"/>
  <c r="I224" i="17"/>
  <c r="I226" i="17" s="1"/>
  <c r="H224" i="17"/>
  <c r="H226" i="17" s="1"/>
  <c r="G224" i="17"/>
  <c r="G227" i="17" s="1"/>
  <c r="F224" i="17"/>
  <c r="F227" i="17" s="1"/>
  <c r="E223" i="17"/>
  <c r="D223" i="17" s="1"/>
  <c r="E222" i="17"/>
  <c r="D222" i="17" s="1"/>
  <c r="E221" i="17"/>
  <c r="D221" i="17" s="1"/>
  <c r="S216" i="17"/>
  <c r="S218" i="17" s="1"/>
  <c r="R216" i="17"/>
  <c r="R218" i="17" s="1"/>
  <c r="Q216" i="17"/>
  <c r="Q218" i="17" s="1"/>
  <c r="P216" i="17"/>
  <c r="P218" i="17" s="1"/>
  <c r="O216" i="17"/>
  <c r="O218" i="17" s="1"/>
  <c r="N216" i="17"/>
  <c r="N218" i="17" s="1"/>
  <c r="M216" i="17"/>
  <c r="M218" i="17" s="1"/>
  <c r="L216" i="17"/>
  <c r="L218" i="17" s="1"/>
  <c r="K216" i="17"/>
  <c r="K218" i="17" s="1"/>
  <c r="J216" i="17"/>
  <c r="J218" i="17" s="1"/>
  <c r="I216" i="17"/>
  <c r="I218" i="17" s="1"/>
  <c r="H216" i="17"/>
  <c r="H218" i="17" s="1"/>
  <c r="G216" i="17"/>
  <c r="G219" i="17" s="1"/>
  <c r="F216" i="17"/>
  <c r="F219" i="17" s="1"/>
  <c r="E215" i="17"/>
  <c r="D215" i="17" s="1"/>
  <c r="E214" i="17"/>
  <c r="D214" i="17" s="1"/>
  <c r="E213" i="17"/>
  <c r="D213" i="17" s="1"/>
  <c r="S208" i="17"/>
  <c r="S210" i="17" s="1"/>
  <c r="R208" i="17"/>
  <c r="R210" i="17" s="1"/>
  <c r="Q208" i="17"/>
  <c r="Q210" i="17" s="1"/>
  <c r="P208" i="17"/>
  <c r="P210" i="17" s="1"/>
  <c r="P202" i="17" s="1"/>
  <c r="O208" i="17"/>
  <c r="O210" i="17" s="1"/>
  <c r="N208" i="17"/>
  <c r="N210" i="17" s="1"/>
  <c r="M208" i="17"/>
  <c r="M210" i="17" s="1"/>
  <c r="L208" i="17"/>
  <c r="L210" i="17" s="1"/>
  <c r="L202" i="17" s="1"/>
  <c r="K208" i="17"/>
  <c r="K210" i="17" s="1"/>
  <c r="J208" i="17"/>
  <c r="J210" i="17" s="1"/>
  <c r="I208" i="17"/>
  <c r="I210" i="17" s="1"/>
  <c r="H208" i="17"/>
  <c r="H210" i="17" s="1"/>
  <c r="H202" i="17" s="1"/>
  <c r="G208" i="17"/>
  <c r="F208" i="17"/>
  <c r="F210" i="17" s="1"/>
  <c r="E207" i="17"/>
  <c r="D207" i="17" s="1"/>
  <c r="E206" i="17"/>
  <c r="D206" i="17" s="1"/>
  <c r="E205" i="17"/>
  <c r="D205" i="17" s="1"/>
  <c r="S201" i="17"/>
  <c r="R201" i="17"/>
  <c r="Q201" i="17"/>
  <c r="P201" i="17"/>
  <c r="O201" i="17"/>
  <c r="N201" i="17"/>
  <c r="M201" i="17"/>
  <c r="L201" i="17"/>
  <c r="K201" i="17"/>
  <c r="J201" i="17"/>
  <c r="I201" i="17"/>
  <c r="H201" i="17"/>
  <c r="S199" i="17"/>
  <c r="R199" i="17"/>
  <c r="Q199" i="17"/>
  <c r="P199" i="17"/>
  <c r="O199" i="17"/>
  <c r="N199" i="17"/>
  <c r="M199" i="17"/>
  <c r="L199" i="17"/>
  <c r="K199" i="17"/>
  <c r="J199" i="17"/>
  <c r="I199" i="17"/>
  <c r="H199" i="17"/>
  <c r="G199" i="17"/>
  <c r="F199" i="17"/>
  <c r="S198" i="17"/>
  <c r="R198" i="17"/>
  <c r="Q198" i="17"/>
  <c r="P198" i="17"/>
  <c r="O198" i="17"/>
  <c r="N198" i="17"/>
  <c r="M198" i="17"/>
  <c r="L198" i="17"/>
  <c r="K198" i="17"/>
  <c r="J198" i="17"/>
  <c r="I198" i="17"/>
  <c r="H198" i="17"/>
  <c r="G198" i="17"/>
  <c r="F198" i="17"/>
  <c r="S197" i="17"/>
  <c r="R197" i="17"/>
  <c r="Q197" i="17"/>
  <c r="P197" i="17"/>
  <c r="O197" i="17"/>
  <c r="N197" i="17"/>
  <c r="M197" i="17"/>
  <c r="L197" i="17"/>
  <c r="K197" i="17"/>
  <c r="J197" i="17"/>
  <c r="I197" i="17"/>
  <c r="H197" i="17"/>
  <c r="G197" i="17"/>
  <c r="F197" i="17"/>
  <c r="S192" i="17"/>
  <c r="S194" i="17" s="1"/>
  <c r="R192" i="17"/>
  <c r="Q192" i="17"/>
  <c r="Q194" i="17" s="1"/>
  <c r="P192" i="17"/>
  <c r="P194" i="17" s="1"/>
  <c r="O192" i="17"/>
  <c r="O194" i="17" s="1"/>
  <c r="N192" i="17"/>
  <c r="N194" i="17" s="1"/>
  <c r="M192" i="17"/>
  <c r="M194" i="17" s="1"/>
  <c r="L192" i="17"/>
  <c r="L194" i="17" s="1"/>
  <c r="K192" i="17"/>
  <c r="K194" i="17" s="1"/>
  <c r="J192" i="17"/>
  <c r="J194" i="17" s="1"/>
  <c r="I192" i="17"/>
  <c r="I194" i="17" s="1"/>
  <c r="H192" i="17"/>
  <c r="H194" i="17" s="1"/>
  <c r="G192" i="17"/>
  <c r="G194" i="17" s="1"/>
  <c r="F192" i="17"/>
  <c r="F194" i="17" s="1"/>
  <c r="E191" i="17"/>
  <c r="D191" i="17" s="1"/>
  <c r="E190" i="17"/>
  <c r="D190" i="17" s="1"/>
  <c r="E189" i="17"/>
  <c r="D189" i="17" s="1"/>
  <c r="S184" i="17"/>
  <c r="S186" i="17" s="1"/>
  <c r="Q184" i="17"/>
  <c r="Q186" i="17" s="1"/>
  <c r="P184" i="17"/>
  <c r="P186" i="17" s="1"/>
  <c r="O184" i="17"/>
  <c r="O186" i="17" s="1"/>
  <c r="N184" i="17"/>
  <c r="N186" i="17" s="1"/>
  <c r="M184" i="17"/>
  <c r="M186" i="17" s="1"/>
  <c r="L184" i="17"/>
  <c r="L186" i="17" s="1"/>
  <c r="K184" i="17"/>
  <c r="K186" i="17" s="1"/>
  <c r="J184" i="17"/>
  <c r="J186" i="17" s="1"/>
  <c r="I184" i="17"/>
  <c r="I186" i="17" s="1"/>
  <c r="H184" i="17"/>
  <c r="H186" i="17" s="1"/>
  <c r="G184" i="17"/>
  <c r="G187" i="17" s="1"/>
  <c r="F184" i="17"/>
  <c r="E183" i="17"/>
  <c r="D183" i="17" s="1"/>
  <c r="E182" i="17"/>
  <c r="D182" i="17" s="1"/>
  <c r="E181" i="17"/>
  <c r="D181" i="17" s="1"/>
  <c r="S176" i="17"/>
  <c r="S178" i="17" s="1"/>
  <c r="R176" i="17"/>
  <c r="R179" i="17" s="1"/>
  <c r="Q176" i="17"/>
  <c r="Q178" i="17" s="1"/>
  <c r="P176" i="17"/>
  <c r="P178" i="17" s="1"/>
  <c r="O176" i="17"/>
  <c r="O178" i="17" s="1"/>
  <c r="N176" i="17"/>
  <c r="N178" i="17" s="1"/>
  <c r="M176" i="17"/>
  <c r="M178" i="17" s="1"/>
  <c r="L176" i="17"/>
  <c r="L178" i="17" s="1"/>
  <c r="K176" i="17"/>
  <c r="K178" i="17" s="1"/>
  <c r="J176" i="17"/>
  <c r="J178" i="17" s="1"/>
  <c r="I176" i="17"/>
  <c r="I178" i="17" s="1"/>
  <c r="H176" i="17"/>
  <c r="H178" i="17" s="1"/>
  <c r="G176" i="17"/>
  <c r="G179" i="17" s="1"/>
  <c r="F176" i="17"/>
  <c r="E175" i="17"/>
  <c r="D175" i="17" s="1"/>
  <c r="E174" i="17"/>
  <c r="D174" i="17" s="1"/>
  <c r="E173" i="17"/>
  <c r="D173" i="17" s="1"/>
  <c r="S168" i="17"/>
  <c r="S170" i="17" s="1"/>
  <c r="R168" i="17"/>
  <c r="R171" i="17" s="1"/>
  <c r="Q168" i="17"/>
  <c r="Q170" i="17" s="1"/>
  <c r="P168" i="17"/>
  <c r="P170" i="17" s="1"/>
  <c r="O168" i="17"/>
  <c r="O170" i="17" s="1"/>
  <c r="N168" i="17"/>
  <c r="N170" i="17" s="1"/>
  <c r="M168" i="17"/>
  <c r="M170" i="17" s="1"/>
  <c r="L168" i="17"/>
  <c r="L170" i="17" s="1"/>
  <c r="K168" i="17"/>
  <c r="K170" i="17" s="1"/>
  <c r="J168" i="17"/>
  <c r="J170" i="17" s="1"/>
  <c r="I168" i="17"/>
  <c r="I170" i="17" s="1"/>
  <c r="H168" i="17"/>
  <c r="H170" i="17" s="1"/>
  <c r="G168" i="17"/>
  <c r="F168" i="17"/>
  <c r="F170" i="17" s="1"/>
  <c r="E167" i="17"/>
  <c r="D167" i="17" s="1"/>
  <c r="E166" i="17"/>
  <c r="D166" i="17" s="1"/>
  <c r="E165" i="17"/>
  <c r="D165" i="17" s="1"/>
  <c r="Q161" i="17"/>
  <c r="P161" i="17"/>
  <c r="O161" i="17"/>
  <c r="N161" i="17"/>
  <c r="M161" i="17"/>
  <c r="L161" i="17"/>
  <c r="K161" i="17"/>
  <c r="J161" i="17"/>
  <c r="I161" i="17"/>
  <c r="H161" i="17"/>
  <c r="F161" i="17"/>
  <c r="Q159" i="17"/>
  <c r="P159" i="17"/>
  <c r="O159" i="17"/>
  <c r="N159" i="17"/>
  <c r="M159" i="17"/>
  <c r="L159" i="17"/>
  <c r="K159" i="17"/>
  <c r="J159" i="17"/>
  <c r="I159" i="17"/>
  <c r="H159" i="17"/>
  <c r="G159" i="17"/>
  <c r="F159" i="17"/>
  <c r="Q158" i="17"/>
  <c r="P158" i="17"/>
  <c r="O158" i="17"/>
  <c r="N158" i="17"/>
  <c r="M158" i="17"/>
  <c r="L158" i="17"/>
  <c r="K158" i="17"/>
  <c r="J158" i="17"/>
  <c r="I158" i="17"/>
  <c r="H158" i="17"/>
  <c r="G158" i="17"/>
  <c r="F158" i="17"/>
  <c r="Q157" i="17"/>
  <c r="P157" i="17"/>
  <c r="O157" i="17"/>
  <c r="N157" i="17"/>
  <c r="M157" i="17"/>
  <c r="L157" i="17"/>
  <c r="K157" i="17"/>
  <c r="J157" i="17"/>
  <c r="I157" i="17"/>
  <c r="H157" i="17"/>
  <c r="G157" i="17"/>
  <c r="F157" i="17"/>
  <c r="E153" i="17"/>
  <c r="D153" i="17" s="1"/>
  <c r="S152" i="17"/>
  <c r="S154" i="17" s="1"/>
  <c r="R152" i="17"/>
  <c r="R154" i="17" s="1"/>
  <c r="Q152" i="17"/>
  <c r="Q154" i="17" s="1"/>
  <c r="P152" i="17"/>
  <c r="P154" i="17" s="1"/>
  <c r="O152" i="17"/>
  <c r="O154" i="17" s="1"/>
  <c r="N152" i="17"/>
  <c r="N154" i="17" s="1"/>
  <c r="M152" i="17"/>
  <c r="M155" i="17" s="1"/>
  <c r="L152" i="17"/>
  <c r="L154" i="17" s="1"/>
  <c r="K152" i="17"/>
  <c r="K154" i="17" s="1"/>
  <c r="J152" i="17"/>
  <c r="J154" i="17" s="1"/>
  <c r="I152" i="17"/>
  <c r="I154" i="17" s="1"/>
  <c r="H152" i="17"/>
  <c r="G152" i="17"/>
  <c r="G154" i="17" s="1"/>
  <c r="F152" i="17"/>
  <c r="F154" i="17" s="1"/>
  <c r="E151" i="17"/>
  <c r="D151" i="17" s="1"/>
  <c r="E150" i="17"/>
  <c r="D150" i="17" s="1"/>
  <c r="E149" i="17"/>
  <c r="D149" i="17" s="1"/>
  <c r="S144" i="17"/>
  <c r="S146" i="17" s="1"/>
  <c r="R144" i="17"/>
  <c r="R146" i="17" s="1"/>
  <c r="Q144" i="17"/>
  <c r="Q146" i="17" s="1"/>
  <c r="P144" i="17"/>
  <c r="P146" i="17" s="1"/>
  <c r="O144" i="17"/>
  <c r="O146" i="17" s="1"/>
  <c r="N144" i="17"/>
  <c r="N146" i="17" s="1"/>
  <c r="M144" i="17"/>
  <c r="M146" i="17" s="1"/>
  <c r="L144" i="17"/>
  <c r="L146" i="17" s="1"/>
  <c r="K144" i="17"/>
  <c r="K146" i="17" s="1"/>
  <c r="J144" i="17"/>
  <c r="J146" i="17" s="1"/>
  <c r="I144" i="17"/>
  <c r="I146" i="17" s="1"/>
  <c r="H144" i="17"/>
  <c r="H146" i="17" s="1"/>
  <c r="G144" i="17"/>
  <c r="G146" i="17" s="1"/>
  <c r="F144" i="17"/>
  <c r="F146" i="17" s="1"/>
  <c r="E143" i="17"/>
  <c r="D143" i="17" s="1"/>
  <c r="E142" i="17"/>
  <c r="D142" i="17" s="1"/>
  <c r="E141" i="17"/>
  <c r="D141" i="17" s="1"/>
  <c r="E137" i="17"/>
  <c r="D137" i="17" s="1"/>
  <c r="S136" i="17"/>
  <c r="S138" i="17" s="1"/>
  <c r="R136" i="17"/>
  <c r="R138" i="17" s="1"/>
  <c r="Q136" i="17"/>
  <c r="Q138" i="17" s="1"/>
  <c r="P136" i="17"/>
  <c r="P138" i="17" s="1"/>
  <c r="O136" i="17"/>
  <c r="O138" i="17" s="1"/>
  <c r="N136" i="17"/>
  <c r="N138" i="17" s="1"/>
  <c r="M136" i="17"/>
  <c r="M139" i="17" s="1"/>
  <c r="L136" i="17"/>
  <c r="L138" i="17" s="1"/>
  <c r="K136" i="17"/>
  <c r="K138" i="17" s="1"/>
  <c r="J136" i="17"/>
  <c r="J138" i="17" s="1"/>
  <c r="I136" i="17"/>
  <c r="I138" i="17" s="1"/>
  <c r="H136" i="17"/>
  <c r="H138" i="17" s="1"/>
  <c r="G136" i="17"/>
  <c r="G138" i="17" s="1"/>
  <c r="F136" i="17"/>
  <c r="E135" i="17"/>
  <c r="D135" i="17" s="1"/>
  <c r="E134" i="17"/>
  <c r="D134" i="17" s="1"/>
  <c r="E133" i="17"/>
  <c r="D133" i="17" s="1"/>
  <c r="E129" i="17"/>
  <c r="S128" i="17"/>
  <c r="S130" i="17" s="1"/>
  <c r="R128" i="17"/>
  <c r="R130" i="17" s="1"/>
  <c r="Q128" i="17"/>
  <c r="Q130" i="17" s="1"/>
  <c r="P128" i="17"/>
  <c r="P130" i="17" s="1"/>
  <c r="O128" i="17"/>
  <c r="O130" i="17" s="1"/>
  <c r="N128" i="17"/>
  <c r="N130" i="17" s="1"/>
  <c r="M128" i="17"/>
  <c r="L128" i="17"/>
  <c r="L130" i="17" s="1"/>
  <c r="K128" i="17"/>
  <c r="K130" i="17" s="1"/>
  <c r="J128" i="17"/>
  <c r="J130" i="17" s="1"/>
  <c r="I128" i="17"/>
  <c r="I130" i="17" s="1"/>
  <c r="H128" i="17"/>
  <c r="H130" i="17" s="1"/>
  <c r="G128" i="17"/>
  <c r="G130" i="17" s="1"/>
  <c r="F128" i="17"/>
  <c r="F130" i="17" s="1"/>
  <c r="E127" i="17"/>
  <c r="D127" i="17" s="1"/>
  <c r="E126" i="17"/>
  <c r="D126" i="17" s="1"/>
  <c r="E125" i="17"/>
  <c r="D125" i="17" s="1"/>
  <c r="E121" i="17"/>
  <c r="D121" i="17" s="1"/>
  <c r="S120" i="17"/>
  <c r="S122" i="17" s="1"/>
  <c r="R120" i="17"/>
  <c r="R122" i="17" s="1"/>
  <c r="Q120" i="17"/>
  <c r="Q122" i="17" s="1"/>
  <c r="P120" i="17"/>
  <c r="P122" i="17" s="1"/>
  <c r="O120" i="17"/>
  <c r="O122" i="17" s="1"/>
  <c r="N120" i="17"/>
  <c r="N122" i="17" s="1"/>
  <c r="M120" i="17"/>
  <c r="M122" i="17" s="1"/>
  <c r="L120" i="17"/>
  <c r="L122" i="17" s="1"/>
  <c r="K120" i="17"/>
  <c r="K122" i="17" s="1"/>
  <c r="J120" i="17"/>
  <c r="J122" i="17" s="1"/>
  <c r="I120" i="17"/>
  <c r="I122" i="17" s="1"/>
  <c r="H120" i="17"/>
  <c r="H122" i="17" s="1"/>
  <c r="G120" i="17"/>
  <c r="F120" i="17"/>
  <c r="F122" i="17" s="1"/>
  <c r="E119" i="17"/>
  <c r="D119" i="17" s="1"/>
  <c r="E118" i="17"/>
  <c r="D118" i="17" s="1"/>
  <c r="E117" i="17"/>
  <c r="D117" i="17" s="1"/>
  <c r="S111" i="17"/>
  <c r="S113" i="17" s="1"/>
  <c r="R111" i="17"/>
  <c r="R113" i="17" s="1"/>
  <c r="Q111" i="17"/>
  <c r="Q113" i="17" s="1"/>
  <c r="P111" i="17"/>
  <c r="P113" i="17" s="1"/>
  <c r="O111" i="17"/>
  <c r="O113" i="17" s="1"/>
  <c r="N111" i="17"/>
  <c r="N113" i="17" s="1"/>
  <c r="M111" i="17"/>
  <c r="M114" i="17" s="1"/>
  <c r="L111" i="17"/>
  <c r="L114" i="17" s="1"/>
  <c r="K111" i="17"/>
  <c r="K113" i="17" s="1"/>
  <c r="J111" i="17"/>
  <c r="J113" i="17" s="1"/>
  <c r="I111" i="17"/>
  <c r="I113" i="17" s="1"/>
  <c r="H111" i="17"/>
  <c r="H113" i="17" s="1"/>
  <c r="G111" i="17"/>
  <c r="F111" i="17"/>
  <c r="E110" i="17"/>
  <c r="D110" i="17" s="1"/>
  <c r="E109" i="17"/>
  <c r="D109" i="17" s="1"/>
  <c r="E108" i="17"/>
  <c r="D108" i="17" s="1"/>
  <c r="S103" i="17"/>
  <c r="S105" i="17" s="1"/>
  <c r="R103" i="17"/>
  <c r="R105" i="17" s="1"/>
  <c r="Q103" i="17"/>
  <c r="Q105" i="17" s="1"/>
  <c r="P103" i="17"/>
  <c r="P105" i="17" s="1"/>
  <c r="O103" i="17"/>
  <c r="O105" i="17" s="1"/>
  <c r="N103" i="17"/>
  <c r="N105" i="17" s="1"/>
  <c r="M103" i="17"/>
  <c r="M105" i="17" s="1"/>
  <c r="L103" i="17"/>
  <c r="L105" i="17" s="1"/>
  <c r="K103" i="17"/>
  <c r="K105" i="17" s="1"/>
  <c r="J103" i="17"/>
  <c r="J105" i="17" s="1"/>
  <c r="I103" i="17"/>
  <c r="I105" i="17" s="1"/>
  <c r="H103" i="17"/>
  <c r="H105" i="17" s="1"/>
  <c r="G103" i="17"/>
  <c r="F103" i="17"/>
  <c r="E102" i="17"/>
  <c r="D102" i="17" s="1"/>
  <c r="E101" i="17"/>
  <c r="D101" i="17" s="1"/>
  <c r="E100" i="17"/>
  <c r="D100" i="17" s="1"/>
  <c r="E96" i="17"/>
  <c r="S95" i="17"/>
  <c r="S97" i="17" s="1"/>
  <c r="R95" i="17"/>
  <c r="R98" i="17" s="1"/>
  <c r="Q95" i="17"/>
  <c r="Q97" i="17" s="1"/>
  <c r="P95" i="17"/>
  <c r="P97" i="17" s="1"/>
  <c r="O95" i="17"/>
  <c r="O97" i="17" s="1"/>
  <c r="N95" i="17"/>
  <c r="N97" i="17" s="1"/>
  <c r="M95" i="17"/>
  <c r="M97" i="17" s="1"/>
  <c r="L95" i="17"/>
  <c r="L97" i="17" s="1"/>
  <c r="K95" i="17"/>
  <c r="K97" i="17" s="1"/>
  <c r="J95" i="17"/>
  <c r="J97" i="17" s="1"/>
  <c r="I95" i="17"/>
  <c r="I97" i="17" s="1"/>
  <c r="H95" i="17"/>
  <c r="H97" i="17" s="1"/>
  <c r="G95" i="17"/>
  <c r="G98" i="17" s="1"/>
  <c r="F95" i="17"/>
  <c r="F97" i="17" s="1"/>
  <c r="E94" i="17"/>
  <c r="D94" i="17"/>
  <c r="E93" i="17"/>
  <c r="D93" i="17" s="1"/>
  <c r="E92" i="17"/>
  <c r="D92" i="17" s="1"/>
  <c r="S87" i="17"/>
  <c r="S89" i="17" s="1"/>
  <c r="R87" i="17"/>
  <c r="R89" i="17" s="1"/>
  <c r="Q87" i="17"/>
  <c r="Q89" i="17" s="1"/>
  <c r="P87" i="17"/>
  <c r="P89" i="17" s="1"/>
  <c r="O87" i="17"/>
  <c r="O89" i="17" s="1"/>
  <c r="N87" i="17"/>
  <c r="N89" i="17" s="1"/>
  <c r="M87" i="17"/>
  <c r="M89" i="17" s="1"/>
  <c r="L87" i="17"/>
  <c r="L89" i="17" s="1"/>
  <c r="K87" i="17"/>
  <c r="K89" i="17" s="1"/>
  <c r="J87" i="17"/>
  <c r="J89" i="17" s="1"/>
  <c r="I87" i="17"/>
  <c r="I89" i="17" s="1"/>
  <c r="H87" i="17"/>
  <c r="H89" i="17" s="1"/>
  <c r="G87" i="17"/>
  <c r="F87" i="17"/>
  <c r="F89" i="17" s="1"/>
  <c r="E86" i="17"/>
  <c r="D86" i="17" s="1"/>
  <c r="E85" i="17"/>
  <c r="D85" i="17" s="1"/>
  <c r="E84" i="17"/>
  <c r="D84" i="17" s="1"/>
  <c r="E80" i="17"/>
  <c r="D80" i="17" s="1"/>
  <c r="S79" i="17"/>
  <c r="S81" i="17" s="1"/>
  <c r="R79" i="17"/>
  <c r="R81" i="17" s="1"/>
  <c r="Q79" i="17"/>
  <c r="Q81" i="17" s="1"/>
  <c r="P79" i="17"/>
  <c r="P81" i="17" s="1"/>
  <c r="O79" i="17"/>
  <c r="O81" i="17" s="1"/>
  <c r="N79" i="17"/>
  <c r="N81" i="17" s="1"/>
  <c r="M79" i="17"/>
  <c r="L79" i="17"/>
  <c r="L81" i="17" s="1"/>
  <c r="K79" i="17"/>
  <c r="K81" i="17" s="1"/>
  <c r="J79" i="17"/>
  <c r="J81" i="17" s="1"/>
  <c r="I79" i="17"/>
  <c r="I81" i="17" s="1"/>
  <c r="H79" i="17"/>
  <c r="H81" i="17" s="1"/>
  <c r="G79" i="17"/>
  <c r="G81" i="17" s="1"/>
  <c r="F79" i="17"/>
  <c r="E78" i="17"/>
  <c r="D78" i="17"/>
  <c r="E77" i="17"/>
  <c r="D77" i="17" s="1"/>
  <c r="E76" i="17"/>
  <c r="D76" i="17" s="1"/>
  <c r="S71" i="17"/>
  <c r="S73" i="17" s="1"/>
  <c r="R71" i="17"/>
  <c r="R74" i="17" s="1"/>
  <c r="Q71" i="17"/>
  <c r="Q73" i="17" s="1"/>
  <c r="P71" i="17"/>
  <c r="P73" i="17" s="1"/>
  <c r="O71" i="17"/>
  <c r="O73" i="17" s="1"/>
  <c r="N71" i="17"/>
  <c r="N73" i="17" s="1"/>
  <c r="M71" i="17"/>
  <c r="M73" i="17" s="1"/>
  <c r="L71" i="17"/>
  <c r="L73" i="17" s="1"/>
  <c r="K71" i="17"/>
  <c r="K73" i="17" s="1"/>
  <c r="J71" i="17"/>
  <c r="J73" i="17" s="1"/>
  <c r="I71" i="17"/>
  <c r="I73" i="17" s="1"/>
  <c r="H71" i="17"/>
  <c r="H73" i="17" s="1"/>
  <c r="G71" i="17"/>
  <c r="G73" i="17" s="1"/>
  <c r="F71" i="17"/>
  <c r="E70" i="17"/>
  <c r="D70" i="17" s="1"/>
  <c r="E69" i="17"/>
  <c r="D69" i="17" s="1"/>
  <c r="E68" i="17"/>
  <c r="D68" i="17"/>
  <c r="S63" i="17"/>
  <c r="S65" i="17" s="1"/>
  <c r="R63" i="17"/>
  <c r="R65" i="17" s="1"/>
  <c r="Q63" i="17"/>
  <c r="Q65" i="17" s="1"/>
  <c r="P63" i="17"/>
  <c r="P65" i="17" s="1"/>
  <c r="O63" i="17"/>
  <c r="O65" i="17" s="1"/>
  <c r="N63" i="17"/>
  <c r="N65" i="17" s="1"/>
  <c r="M63" i="17"/>
  <c r="M65" i="17" s="1"/>
  <c r="L63" i="17"/>
  <c r="L65" i="17" s="1"/>
  <c r="K63" i="17"/>
  <c r="K65" i="17" s="1"/>
  <c r="J63" i="17"/>
  <c r="J65" i="17" s="1"/>
  <c r="I63" i="17"/>
  <c r="I65" i="17" s="1"/>
  <c r="H63" i="17"/>
  <c r="H65" i="17" s="1"/>
  <c r="G63" i="17"/>
  <c r="G66" i="17" s="1"/>
  <c r="F63" i="17"/>
  <c r="E62" i="17"/>
  <c r="D62" i="17" s="1"/>
  <c r="E61" i="17"/>
  <c r="D61" i="17" s="1"/>
  <c r="E60" i="17"/>
  <c r="D60" i="17" s="1"/>
  <c r="E56" i="17"/>
  <c r="S55" i="17"/>
  <c r="S57" i="17" s="1"/>
  <c r="R55" i="17"/>
  <c r="R57" i="17" s="1"/>
  <c r="Q55" i="17"/>
  <c r="Q57" i="17" s="1"/>
  <c r="P55" i="17"/>
  <c r="P57" i="17" s="1"/>
  <c r="O55" i="17"/>
  <c r="O57" i="17" s="1"/>
  <c r="N55" i="17"/>
  <c r="N57" i="17" s="1"/>
  <c r="M55" i="17"/>
  <c r="M57" i="17" s="1"/>
  <c r="L55" i="17"/>
  <c r="L57" i="17" s="1"/>
  <c r="K55" i="17"/>
  <c r="K57" i="17" s="1"/>
  <c r="J55" i="17"/>
  <c r="J57" i="17" s="1"/>
  <c r="I55" i="17"/>
  <c r="I57" i="17" s="1"/>
  <c r="H55" i="17"/>
  <c r="H57" i="17" s="1"/>
  <c r="G55" i="17"/>
  <c r="G58" i="17" s="1"/>
  <c r="F55" i="17"/>
  <c r="E54" i="17"/>
  <c r="D54" i="17" s="1"/>
  <c r="E53" i="17"/>
  <c r="D53" i="17" s="1"/>
  <c r="E52" i="17"/>
  <c r="D52" i="17" s="1"/>
  <c r="S47" i="17"/>
  <c r="S49" i="17" s="1"/>
  <c r="R47" i="17"/>
  <c r="R50" i="17" s="1"/>
  <c r="Q47" i="17"/>
  <c r="P47" i="17"/>
  <c r="P49" i="17" s="1"/>
  <c r="O47" i="17"/>
  <c r="O49" i="17" s="1"/>
  <c r="N47" i="17"/>
  <c r="N49" i="17" s="1"/>
  <c r="M47" i="17"/>
  <c r="L47" i="17"/>
  <c r="L49" i="17" s="1"/>
  <c r="K47" i="17"/>
  <c r="K49" i="17" s="1"/>
  <c r="J47" i="17"/>
  <c r="J49" i="17" s="1"/>
  <c r="I47" i="17"/>
  <c r="H47" i="17"/>
  <c r="H49" i="17" s="1"/>
  <c r="G47" i="17"/>
  <c r="G49" i="17" s="1"/>
  <c r="F47" i="17"/>
  <c r="F49" i="17" s="1"/>
  <c r="E46" i="17"/>
  <c r="E45" i="17"/>
  <c r="D45" i="17" s="1"/>
  <c r="E44" i="17"/>
  <c r="D44" i="17" s="1"/>
  <c r="E40" i="17"/>
  <c r="D40" i="17" s="1"/>
  <c r="S39" i="17"/>
  <c r="S41" i="17" s="1"/>
  <c r="R39" i="17"/>
  <c r="R41" i="17" s="1"/>
  <c r="Q39" i="17"/>
  <c r="Q41" i="17" s="1"/>
  <c r="P39" i="17"/>
  <c r="P41" i="17" s="1"/>
  <c r="O39" i="17"/>
  <c r="O41" i="17" s="1"/>
  <c r="N39" i="17"/>
  <c r="N41" i="17" s="1"/>
  <c r="M39" i="17"/>
  <c r="M41" i="17" s="1"/>
  <c r="L39" i="17"/>
  <c r="L41" i="17" s="1"/>
  <c r="K39" i="17"/>
  <c r="K41" i="17" s="1"/>
  <c r="J39" i="17"/>
  <c r="J41" i="17" s="1"/>
  <c r="I39" i="17"/>
  <c r="I41" i="17" s="1"/>
  <c r="H39" i="17"/>
  <c r="H41" i="17" s="1"/>
  <c r="G39" i="17"/>
  <c r="G41" i="17" s="1"/>
  <c r="F39" i="17"/>
  <c r="F41" i="17" s="1"/>
  <c r="E38" i="17"/>
  <c r="D38" i="17" s="1"/>
  <c r="E37" i="17"/>
  <c r="D37" i="17" s="1"/>
  <c r="E36" i="17"/>
  <c r="S31" i="17"/>
  <c r="S33" i="17" s="1"/>
  <c r="R31" i="17"/>
  <c r="Q31" i="17"/>
  <c r="Q33" i="17" s="1"/>
  <c r="P31" i="17"/>
  <c r="P33" i="17" s="1"/>
  <c r="O31" i="17"/>
  <c r="O33" i="17" s="1"/>
  <c r="N31" i="17"/>
  <c r="M31" i="17"/>
  <c r="M33" i="17" s="1"/>
  <c r="L31" i="17"/>
  <c r="L33" i="17" s="1"/>
  <c r="K31" i="17"/>
  <c r="K33" i="17" s="1"/>
  <c r="J31" i="17"/>
  <c r="I31" i="17"/>
  <c r="I33" i="17" s="1"/>
  <c r="H31" i="17"/>
  <c r="H33" i="17" s="1"/>
  <c r="G31" i="17"/>
  <c r="F31" i="17"/>
  <c r="E30" i="17"/>
  <c r="D30" i="17" s="1"/>
  <c r="E29" i="17"/>
  <c r="D29" i="17" s="1"/>
  <c r="E28" i="17"/>
  <c r="D28" i="17" s="1"/>
  <c r="S23" i="17"/>
  <c r="Q23" i="17"/>
  <c r="P23" i="17"/>
  <c r="O23" i="17"/>
  <c r="N23" i="17"/>
  <c r="L23" i="17"/>
  <c r="K23" i="17"/>
  <c r="J23" i="17"/>
  <c r="I23" i="17"/>
  <c r="H23" i="17"/>
  <c r="S21" i="17"/>
  <c r="R21" i="17"/>
  <c r="Q21" i="17"/>
  <c r="P21" i="17"/>
  <c r="O21" i="17"/>
  <c r="N21" i="17"/>
  <c r="M21" i="17"/>
  <c r="L21" i="17"/>
  <c r="K21" i="17"/>
  <c r="J21" i="17"/>
  <c r="I21" i="17"/>
  <c r="H21" i="17"/>
  <c r="G21" i="17"/>
  <c r="G13" i="17" s="1"/>
  <c r="F21" i="17"/>
  <c r="S20" i="17"/>
  <c r="S12" i="17" s="1"/>
  <c r="R20" i="17"/>
  <c r="Q20" i="17"/>
  <c r="P20" i="17"/>
  <c r="O20" i="17"/>
  <c r="N20" i="17"/>
  <c r="M20" i="17"/>
  <c r="L20" i="17"/>
  <c r="K20" i="17"/>
  <c r="J20" i="17"/>
  <c r="I20" i="17"/>
  <c r="I12" i="17" s="1"/>
  <c r="H20" i="17"/>
  <c r="G20" i="17"/>
  <c r="F20" i="17"/>
  <c r="S19" i="17"/>
  <c r="R19" i="17"/>
  <c r="Q19" i="17"/>
  <c r="P19" i="17"/>
  <c r="O19" i="17"/>
  <c r="N19" i="17"/>
  <c r="M19" i="17"/>
  <c r="L19" i="17"/>
  <c r="K19" i="17"/>
  <c r="K11" i="17" s="1"/>
  <c r="C9" i="18" s="1"/>
  <c r="J19" i="17"/>
  <c r="I19" i="17"/>
  <c r="H19" i="17"/>
  <c r="G19" i="17"/>
  <c r="F19" i="17"/>
  <c r="G84" i="4"/>
  <c r="G78" i="4" s="1"/>
  <c r="G83" i="4"/>
  <c r="H78" i="4"/>
  <c r="H74" i="4"/>
  <c r="G74" i="4"/>
  <c r="G73" i="4"/>
  <c r="G72" i="4"/>
  <c r="G71" i="4"/>
  <c r="G70" i="4"/>
  <c r="G69" i="4"/>
  <c r="G68" i="4"/>
  <c r="G67" i="4"/>
  <c r="G66" i="4"/>
  <c r="G65" i="4"/>
  <c r="H64" i="4"/>
  <c r="G62" i="4"/>
  <c r="G61" i="4"/>
  <c r="G60" i="4"/>
  <c r="G59" i="4"/>
  <c r="G58" i="4"/>
  <c r="G57" i="4"/>
  <c r="G56" i="4"/>
  <c r="G55" i="4"/>
  <c r="H54" i="4"/>
  <c r="G53" i="4"/>
  <c r="G52" i="4"/>
  <c r="G51" i="4"/>
  <c r="G50" i="4"/>
  <c r="G49" i="4"/>
  <c r="G48" i="4"/>
  <c r="G47" i="4"/>
  <c r="G46" i="4"/>
  <c r="G45" i="4"/>
  <c r="G44" i="4"/>
  <c r="G43" i="4"/>
  <c r="G42" i="4" s="1"/>
  <c r="H42" i="4"/>
  <c r="G41" i="4"/>
  <c r="G40" i="4"/>
  <c r="G39" i="4"/>
  <c r="G38" i="4"/>
  <c r="G37" i="4"/>
  <c r="G35" i="4"/>
  <c r="G34" i="4"/>
  <c r="G33" i="4"/>
  <c r="G32" i="4"/>
  <c r="G31" i="4"/>
  <c r="G30" i="4"/>
  <c r="G29" i="4"/>
  <c r="G28" i="4"/>
  <c r="G27" i="4"/>
  <c r="G26" i="4"/>
  <c r="G25" i="4"/>
  <c r="G24" i="4"/>
  <c r="G23" i="4"/>
  <c r="G22" i="4"/>
  <c r="G21" i="4"/>
  <c r="G20" i="4"/>
  <c r="G19" i="4"/>
  <c r="G18" i="4"/>
  <c r="G17" i="4"/>
  <c r="G16" i="4"/>
  <c r="G15" i="4"/>
  <c r="P14" i="4"/>
  <c r="I14" i="4"/>
  <c r="G13" i="4"/>
  <c r="H11" i="4"/>
  <c r="H10" i="4" s="1"/>
  <c r="E225" i="17" l="1"/>
  <c r="D225" i="17" s="1"/>
  <c r="E176" i="17"/>
  <c r="F280" i="17"/>
  <c r="E112" i="17"/>
  <c r="D112" i="17" s="1"/>
  <c r="D177" i="17"/>
  <c r="D293" i="17"/>
  <c r="I200" i="17"/>
  <c r="N280" i="17"/>
  <c r="E277" i="17"/>
  <c r="G282" i="17"/>
  <c r="K282" i="17"/>
  <c r="O282" i="17"/>
  <c r="E249" i="17"/>
  <c r="D249" i="17" s="1"/>
  <c r="E265" i="17"/>
  <c r="D265" i="17" s="1"/>
  <c r="G211" i="17"/>
  <c r="G34" i="17"/>
  <c r="G90" i="17"/>
  <c r="F259" i="17"/>
  <c r="L22" i="17"/>
  <c r="L25" i="17" s="1"/>
  <c r="M147" i="17"/>
  <c r="E20" i="17"/>
  <c r="I11" i="17"/>
  <c r="C7" i="18" s="1"/>
  <c r="E7" i="18" s="1"/>
  <c r="Q11" i="17"/>
  <c r="C15" i="18" s="1"/>
  <c r="E15" i="18" s="1"/>
  <c r="I15" i="17"/>
  <c r="F7" i="18" s="1"/>
  <c r="Q15" i="17"/>
  <c r="F15" i="18" s="1"/>
  <c r="G11" i="17"/>
  <c r="C5" i="18" s="1"/>
  <c r="E5" i="18" s="1"/>
  <c r="O11" i="17"/>
  <c r="C13" i="18" s="1"/>
  <c r="E13" i="18" s="1"/>
  <c r="S11" i="17"/>
  <c r="C17" i="18" s="1"/>
  <c r="M12" i="17"/>
  <c r="Q12" i="17"/>
  <c r="K13" i="17"/>
  <c r="O13" i="17"/>
  <c r="S13" i="17"/>
  <c r="L13" i="17"/>
  <c r="G160" i="17"/>
  <c r="H15" i="17"/>
  <c r="F6" i="18" s="1"/>
  <c r="K160" i="17"/>
  <c r="G195" i="17"/>
  <c r="K15" i="17"/>
  <c r="F9" i="18" s="1"/>
  <c r="G9" i="18" s="1"/>
  <c r="O15" i="17"/>
  <c r="F13" i="18" s="1"/>
  <c r="N15" i="17"/>
  <c r="F12" i="18" s="1"/>
  <c r="F12" i="17"/>
  <c r="J12" i="17"/>
  <c r="R12" i="17"/>
  <c r="H13" i="17"/>
  <c r="P13" i="17"/>
  <c r="E197" i="17"/>
  <c r="D197" i="17"/>
  <c r="M11" i="17"/>
  <c r="C11" i="18" s="1"/>
  <c r="E11" i="18" s="1"/>
  <c r="G12" i="17"/>
  <c r="K12" i="17"/>
  <c r="O12" i="17"/>
  <c r="I13" i="17"/>
  <c r="M13" i="17"/>
  <c r="Q13" i="17"/>
  <c r="H12" i="17"/>
  <c r="L12" i="17"/>
  <c r="P12" i="17"/>
  <c r="F13" i="17"/>
  <c r="J13" i="17"/>
  <c r="N13" i="17"/>
  <c r="R13" i="17"/>
  <c r="N12" i="17"/>
  <c r="F240" i="17"/>
  <c r="L11" i="17"/>
  <c r="C10" i="18" s="1"/>
  <c r="E10" i="18" s="1"/>
  <c r="H11" i="17"/>
  <c r="C6" i="18" s="1"/>
  <c r="E6" i="18" s="1"/>
  <c r="J15" i="17"/>
  <c r="F8" i="18" s="1"/>
  <c r="L240" i="17"/>
  <c r="M242" i="17"/>
  <c r="F11" i="17"/>
  <c r="C4" i="18" s="1"/>
  <c r="E4" i="18" s="1"/>
  <c r="J11" i="17"/>
  <c r="C8" i="18" s="1"/>
  <c r="G8" i="18" s="1"/>
  <c r="N11" i="17"/>
  <c r="C12" i="18" s="1"/>
  <c r="E12" i="18" s="1"/>
  <c r="R11" i="17"/>
  <c r="C16" i="18" s="1"/>
  <c r="E16" i="18" s="1"/>
  <c r="E120" i="17"/>
  <c r="D120" i="17" s="1"/>
  <c r="I162" i="17"/>
  <c r="Q162" i="17"/>
  <c r="G186" i="17"/>
  <c r="E199" i="17"/>
  <c r="M200" i="17"/>
  <c r="E238" i="17"/>
  <c r="Q240" i="17"/>
  <c r="F267" i="17"/>
  <c r="H22" i="17"/>
  <c r="G42" i="17"/>
  <c r="E47" i="17"/>
  <c r="D47" i="17" s="1"/>
  <c r="E79" i="17"/>
  <c r="D79" i="17" s="1"/>
  <c r="L113" i="17"/>
  <c r="L24" i="17" s="1"/>
  <c r="J162" i="17"/>
  <c r="N162" i="17"/>
  <c r="Q200" i="17"/>
  <c r="G267" i="17"/>
  <c r="H280" i="17"/>
  <c r="R280" i="17"/>
  <c r="F23" i="17"/>
  <c r="R23" i="17"/>
  <c r="R15" i="17" s="1"/>
  <c r="F16" i="18" s="1"/>
  <c r="D169" i="17"/>
  <c r="E273" i="17"/>
  <c r="D273" i="17" s="1"/>
  <c r="D275" i="17" s="1"/>
  <c r="O162" i="17"/>
  <c r="I202" i="17"/>
  <c r="M202" i="17"/>
  <c r="Q202" i="17"/>
  <c r="D237" i="17"/>
  <c r="P22" i="17"/>
  <c r="O160" i="17"/>
  <c r="D198" i="17"/>
  <c r="Q242" i="17"/>
  <c r="P15" i="17"/>
  <c r="F14" i="18" s="1"/>
  <c r="F34" i="17"/>
  <c r="F22" i="17"/>
  <c r="J33" i="17"/>
  <c r="J24" i="17" s="1"/>
  <c r="J22" i="17"/>
  <c r="N33" i="17"/>
  <c r="N24" i="17" s="1"/>
  <c r="N22" i="17"/>
  <c r="R33" i="17"/>
  <c r="R22" i="17"/>
  <c r="M162" i="17"/>
  <c r="I22" i="17"/>
  <c r="M22" i="17"/>
  <c r="J202" i="17"/>
  <c r="N202" i="17"/>
  <c r="R202" i="17"/>
  <c r="E19" i="17"/>
  <c r="D36" i="17"/>
  <c r="E21" i="17"/>
  <c r="G122" i="17"/>
  <c r="E122" i="17" s="1"/>
  <c r="D122" i="17" s="1"/>
  <c r="M138" i="17"/>
  <c r="E152" i="17"/>
  <c r="D152" i="17" s="1"/>
  <c r="H160" i="17"/>
  <c r="P160" i="17"/>
  <c r="E192" i="17"/>
  <c r="D192" i="17" s="1"/>
  <c r="S195" i="17"/>
  <c r="E198" i="17"/>
  <c r="J200" i="17"/>
  <c r="R200" i="17"/>
  <c r="K202" i="17"/>
  <c r="O202" i="17"/>
  <c r="S202" i="17"/>
  <c r="E239" i="17"/>
  <c r="H240" i="17"/>
  <c r="M240" i="17"/>
  <c r="R240" i="17"/>
  <c r="R243" i="17" s="1"/>
  <c r="D285" i="17"/>
  <c r="D277" i="17" s="1"/>
  <c r="Q280" i="17"/>
  <c r="F90" i="17"/>
  <c r="Q22" i="17"/>
  <c r="D159" i="17"/>
  <c r="D158" i="17"/>
  <c r="F211" i="17"/>
  <c r="I240" i="17"/>
  <c r="S240" i="17"/>
  <c r="S243" i="17" s="1"/>
  <c r="S250" i="17"/>
  <c r="E264" i="17"/>
  <c r="D264" i="17" s="1"/>
  <c r="I242" i="17"/>
  <c r="G266" i="17"/>
  <c r="P277" i="17"/>
  <c r="P11" i="17" s="1"/>
  <c r="C14" i="18" s="1"/>
  <c r="E279" i="17"/>
  <c r="I280" i="17"/>
  <c r="M280" i="17"/>
  <c r="F226" i="17"/>
  <c r="K24" i="17"/>
  <c r="O24" i="17"/>
  <c r="S24" i="17"/>
  <c r="D19" i="17"/>
  <c r="E55" i="17"/>
  <c r="D55" i="17" s="1"/>
  <c r="G74" i="17"/>
  <c r="M113" i="17"/>
  <c r="L160" i="17"/>
  <c r="E168" i="17"/>
  <c r="D168" i="17" s="1"/>
  <c r="D171" i="17" s="1"/>
  <c r="R170" i="17"/>
  <c r="F178" i="17"/>
  <c r="F200" i="17"/>
  <c r="N200" i="17"/>
  <c r="D199" i="17"/>
  <c r="E237" i="17"/>
  <c r="J240" i="17"/>
  <c r="P240" i="17"/>
  <c r="D238" i="17"/>
  <c r="L242" i="17"/>
  <c r="S259" i="17"/>
  <c r="E272" i="17"/>
  <c r="D272" i="17" s="1"/>
  <c r="J242" i="17"/>
  <c r="R282" i="17"/>
  <c r="E63" i="17"/>
  <c r="D63" i="17" s="1"/>
  <c r="E71" i="17"/>
  <c r="D71" i="17" s="1"/>
  <c r="E144" i="17"/>
  <c r="D144" i="17" s="1"/>
  <c r="D147" i="17" s="1"/>
  <c r="K162" i="17"/>
  <c r="F160" i="17"/>
  <c r="F163" i="17" s="1"/>
  <c r="D239" i="17"/>
  <c r="F25" i="17"/>
  <c r="M82" i="17"/>
  <c r="R195" i="17"/>
  <c r="F218" i="17"/>
  <c r="F234" i="17"/>
  <c r="G54" i="4"/>
  <c r="M23" i="17"/>
  <c r="M81" i="17"/>
  <c r="R97" i="17"/>
  <c r="G161" i="17"/>
  <c r="E233" i="17"/>
  <c r="D233" i="17" s="1"/>
  <c r="F235" i="17"/>
  <c r="D257" i="17"/>
  <c r="E217" i="17"/>
  <c r="D217" i="17" s="1"/>
  <c r="G64" i="4"/>
  <c r="S15" i="17"/>
  <c r="F17" i="18" s="1"/>
  <c r="G17" i="18" s="1"/>
  <c r="G171" i="17"/>
  <c r="R194" i="17"/>
  <c r="G23" i="17"/>
  <c r="D96" i="17"/>
  <c r="G14" i="4"/>
  <c r="G11" i="4" s="1"/>
  <c r="G10" i="4" s="1"/>
  <c r="E64" i="17"/>
  <c r="E9" i="18"/>
  <c r="E17" i="18"/>
  <c r="D297" i="17"/>
  <c r="D281" i="17" s="1"/>
  <c r="F241" i="17"/>
  <c r="F243" i="17" s="1"/>
  <c r="G251" i="17"/>
  <c r="F201" i="17"/>
  <c r="F203" i="17" s="1"/>
  <c r="G201" i="17"/>
  <c r="D193" i="17"/>
  <c r="D195" i="17" s="1"/>
  <c r="L15" i="17"/>
  <c r="F10" i="18" s="1"/>
  <c r="D72" i="17"/>
  <c r="D56" i="17"/>
  <c r="D48" i="17"/>
  <c r="D50" i="17" s="1"/>
  <c r="P24" i="17"/>
  <c r="E41" i="17"/>
  <c r="D41" i="17" s="1"/>
  <c r="E82" i="17"/>
  <c r="D20" i="17"/>
  <c r="D123" i="17"/>
  <c r="D82" i="17"/>
  <c r="G22" i="17"/>
  <c r="K22" i="17"/>
  <c r="O22" i="17"/>
  <c r="S22" i="17"/>
  <c r="E31" i="17"/>
  <c r="G33" i="17"/>
  <c r="E39" i="17"/>
  <c r="D39" i="17" s="1"/>
  <c r="D42" i="17" s="1"/>
  <c r="D46" i="17"/>
  <c r="D21" i="17" s="1"/>
  <c r="D88" i="17"/>
  <c r="G114" i="17"/>
  <c r="G113" i="17"/>
  <c r="M123" i="17"/>
  <c r="E136" i="17"/>
  <c r="F138" i="17"/>
  <c r="E146" i="17"/>
  <c r="D146" i="17" s="1"/>
  <c r="H162" i="17"/>
  <c r="L162" i="17"/>
  <c r="P162" i="17"/>
  <c r="I49" i="17"/>
  <c r="M49" i="17"/>
  <c r="Q49" i="17"/>
  <c r="Q24" i="17" s="1"/>
  <c r="G50" i="17"/>
  <c r="F57" i="17"/>
  <c r="F58" i="17"/>
  <c r="F65" i="17"/>
  <c r="F66" i="17"/>
  <c r="F73" i="17"/>
  <c r="E73" i="17" s="1"/>
  <c r="R73" i="17"/>
  <c r="F81" i="17"/>
  <c r="E87" i="17"/>
  <c r="D87" i="17" s="1"/>
  <c r="E95" i="17"/>
  <c r="D95" i="17" s="1"/>
  <c r="D98" i="17" s="1"/>
  <c r="E103" i="17"/>
  <c r="F106" i="17"/>
  <c r="F105" i="17"/>
  <c r="D129" i="17"/>
  <c r="D155" i="17"/>
  <c r="E179" i="17"/>
  <c r="D176" i="17"/>
  <c r="D179" i="17" s="1"/>
  <c r="G57" i="17"/>
  <c r="G65" i="17"/>
  <c r="G89" i="17"/>
  <c r="E89" i="17" s="1"/>
  <c r="D89" i="17" s="1"/>
  <c r="G106" i="17"/>
  <c r="G105" i="17"/>
  <c r="E128" i="17"/>
  <c r="D128" i="17" s="1"/>
  <c r="M131" i="17"/>
  <c r="M130" i="17"/>
  <c r="E130" i="17" s="1"/>
  <c r="D130" i="17" s="1"/>
  <c r="D157" i="17"/>
  <c r="F33" i="17"/>
  <c r="G97" i="17"/>
  <c r="E97" i="17" s="1"/>
  <c r="E111" i="17"/>
  <c r="F114" i="17"/>
  <c r="F113" i="17"/>
  <c r="E123" i="17"/>
  <c r="H154" i="17"/>
  <c r="H24" i="17" s="1"/>
  <c r="E157" i="17"/>
  <c r="E158" i="17"/>
  <c r="E159" i="17"/>
  <c r="I160" i="17"/>
  <c r="M160" i="17"/>
  <c r="Q160" i="17"/>
  <c r="G170" i="17"/>
  <c r="G178" i="17"/>
  <c r="E194" i="17"/>
  <c r="K242" i="17"/>
  <c r="O242" i="17"/>
  <c r="M154" i="17"/>
  <c r="J160" i="17"/>
  <c r="N160" i="17"/>
  <c r="R178" i="17"/>
  <c r="F187" i="17"/>
  <c r="E185" i="17"/>
  <c r="H242" i="17"/>
  <c r="F186" i="17"/>
  <c r="E184" i="17"/>
  <c r="D184" i="17" s="1"/>
  <c r="E195" i="17"/>
  <c r="G200" i="17"/>
  <c r="K200" i="17"/>
  <c r="O200" i="17"/>
  <c r="S200" i="17"/>
  <c r="E208" i="17"/>
  <c r="G210" i="17"/>
  <c r="E216" i="17"/>
  <c r="G218" i="17"/>
  <c r="E218" i="17" s="1"/>
  <c r="D218" i="17" s="1"/>
  <c r="E224" i="17"/>
  <c r="G226" i="17"/>
  <c r="E232" i="17"/>
  <c r="G234" i="17"/>
  <c r="G240" i="17"/>
  <c r="G243" i="17" s="1"/>
  <c r="K240" i="17"/>
  <c r="O240" i="17"/>
  <c r="E248" i="17"/>
  <c r="S258" i="17"/>
  <c r="S242" i="17" s="1"/>
  <c r="F274" i="17"/>
  <c r="F275" i="17"/>
  <c r="S282" i="17"/>
  <c r="H200" i="17"/>
  <c r="L200" i="17"/>
  <c r="P200" i="17"/>
  <c r="N242" i="17"/>
  <c r="R242" i="17"/>
  <c r="G250" i="17"/>
  <c r="E256" i="17"/>
  <c r="D256" i="17" s="1"/>
  <c r="P242" i="17"/>
  <c r="F282" i="17"/>
  <c r="E290" i="17"/>
  <c r="R267" i="17"/>
  <c r="G274" i="17"/>
  <c r="G280" i="17"/>
  <c r="K280" i="17"/>
  <c r="O280" i="17"/>
  <c r="S280" i="17"/>
  <c r="E288" i="17"/>
  <c r="D295" i="17"/>
  <c r="D279" i="17" s="1"/>
  <c r="P290" i="17"/>
  <c r="I298" i="17"/>
  <c r="I282" i="17" s="1"/>
  <c r="M298" i="17"/>
  <c r="M282" i="17" s="1"/>
  <c r="Q298" i="17"/>
  <c r="Q282" i="17" s="1"/>
  <c r="F250" i="17"/>
  <c r="F258" i="17"/>
  <c r="E258" i="17" s="1"/>
  <c r="F266" i="17"/>
  <c r="E266" i="17" s="1"/>
  <c r="D266" i="17" s="1"/>
  <c r="E278" i="17"/>
  <c r="E281" i="17"/>
  <c r="P296" i="17"/>
  <c r="E296" i="17"/>
  <c r="P148" i="4"/>
  <c r="I148" i="4"/>
  <c r="P147" i="4"/>
  <c r="I147" i="4"/>
  <c r="H87" i="4"/>
  <c r="J87" i="4"/>
  <c r="K87" i="4"/>
  <c r="L87" i="4"/>
  <c r="M87" i="4"/>
  <c r="N87" i="4"/>
  <c r="O87" i="4"/>
  <c r="Q87" i="4"/>
  <c r="R87" i="4"/>
  <c r="S87" i="4"/>
  <c r="T87" i="4"/>
  <c r="U87" i="4"/>
  <c r="V87" i="4"/>
  <c r="W87" i="4"/>
  <c r="X87" i="4"/>
  <c r="X86" i="4" s="1"/>
  <c r="X85" i="4" s="1"/>
  <c r="Y87" i="4"/>
  <c r="P97" i="4"/>
  <c r="G97" i="4" s="1"/>
  <c r="I97" i="4"/>
  <c r="J119" i="4"/>
  <c r="K119" i="4"/>
  <c r="L119" i="4"/>
  <c r="M119" i="4"/>
  <c r="N119" i="4"/>
  <c r="O119" i="4"/>
  <c r="Q119" i="4"/>
  <c r="R119" i="4"/>
  <c r="S119" i="4"/>
  <c r="T119" i="4"/>
  <c r="U119" i="4"/>
  <c r="V119" i="4"/>
  <c r="W119" i="4"/>
  <c r="X119" i="4"/>
  <c r="Y119" i="4"/>
  <c r="P120" i="4"/>
  <c r="P119" i="4" s="1"/>
  <c r="I120" i="4"/>
  <c r="I119" i="4" s="1"/>
  <c r="H103" i="4"/>
  <c r="J103" i="4"/>
  <c r="K103" i="4"/>
  <c r="L103" i="4"/>
  <c r="M103" i="4"/>
  <c r="N103" i="4"/>
  <c r="O103" i="4"/>
  <c r="G112" i="4"/>
  <c r="P112" i="4"/>
  <c r="E226" i="17" l="1"/>
  <c r="D226" i="17" s="1"/>
  <c r="E186" i="17"/>
  <c r="D186" i="17" s="1"/>
  <c r="E147" i="17"/>
  <c r="E155" i="17"/>
  <c r="E49" i="17"/>
  <c r="E251" i="17"/>
  <c r="E234" i="17"/>
  <c r="D234" i="17" s="1"/>
  <c r="D267" i="17"/>
  <c r="E50" i="17"/>
  <c r="E138" i="17"/>
  <c r="D138" i="17" s="1"/>
  <c r="D241" i="17"/>
  <c r="D58" i="17"/>
  <c r="D74" i="17"/>
  <c r="E81" i="17"/>
  <c r="D81" i="17" s="1"/>
  <c r="G7" i="18"/>
  <c r="M25" i="17"/>
  <c r="J14" i="17"/>
  <c r="G15" i="18"/>
  <c r="G6" i="18"/>
  <c r="R25" i="17"/>
  <c r="N14" i="17"/>
  <c r="E171" i="17"/>
  <c r="G13" i="18"/>
  <c r="G163" i="17"/>
  <c r="D194" i="17"/>
  <c r="L14" i="17"/>
  <c r="L17" i="17" s="1"/>
  <c r="S16" i="17"/>
  <c r="O16" i="17"/>
  <c r="D201" i="17"/>
  <c r="D11" i="17"/>
  <c r="G12" i="18"/>
  <c r="K16" i="17"/>
  <c r="F15" i="17"/>
  <c r="F4" i="18" s="1"/>
  <c r="M14" i="17"/>
  <c r="E13" i="17"/>
  <c r="J16" i="17"/>
  <c r="Q14" i="17"/>
  <c r="H17" i="18"/>
  <c r="E267" i="17"/>
  <c r="E8" i="18"/>
  <c r="E241" i="17"/>
  <c r="E275" i="17"/>
  <c r="E11" i="17"/>
  <c r="H14" i="17"/>
  <c r="I14" i="17"/>
  <c r="D296" i="17"/>
  <c r="D299" i="17" s="1"/>
  <c r="E259" i="17"/>
  <c r="M15" i="17"/>
  <c r="F11" i="18" s="1"/>
  <c r="H11" i="18" s="1"/>
  <c r="E201" i="17"/>
  <c r="E66" i="17"/>
  <c r="F202" i="17"/>
  <c r="E58" i="17"/>
  <c r="E14" i="18"/>
  <c r="H14" i="18"/>
  <c r="G14" i="18"/>
  <c r="Q16" i="17"/>
  <c r="E178" i="17"/>
  <c r="D178" i="17" s="1"/>
  <c r="H16" i="17"/>
  <c r="E98" i="17"/>
  <c r="F14" i="17"/>
  <c r="D131" i="17"/>
  <c r="D49" i="17"/>
  <c r="G25" i="17"/>
  <c r="E74" i="17"/>
  <c r="G15" i="17"/>
  <c r="F5" i="18" s="1"/>
  <c r="G5" i="18" s="1"/>
  <c r="D259" i="17"/>
  <c r="D64" i="17"/>
  <c r="D66" i="17" s="1"/>
  <c r="E23" i="17"/>
  <c r="D97" i="17"/>
  <c r="R24" i="17"/>
  <c r="R16" i="17" s="1"/>
  <c r="D258" i="17"/>
  <c r="G120" i="4"/>
  <c r="G147" i="4"/>
  <c r="H16" i="18"/>
  <c r="G16" i="18"/>
  <c r="H10" i="18"/>
  <c r="G10" i="18"/>
  <c r="G203" i="17"/>
  <c r="M24" i="17"/>
  <c r="M16" i="17" s="1"/>
  <c r="E113" i="17"/>
  <c r="D113" i="17" s="1"/>
  <c r="D73" i="17"/>
  <c r="E57" i="17"/>
  <c r="D57" i="17" s="1"/>
  <c r="P299" i="17"/>
  <c r="P280" i="17"/>
  <c r="P283" i="17" s="1"/>
  <c r="P298" i="17"/>
  <c r="P282" i="17" s="1"/>
  <c r="P16" i="17" s="1"/>
  <c r="E298" i="17"/>
  <c r="D232" i="17"/>
  <c r="D235" i="17" s="1"/>
  <c r="E235" i="17"/>
  <c r="F242" i="17"/>
  <c r="E250" i="17"/>
  <c r="D288" i="17"/>
  <c r="E280" i="17"/>
  <c r="D290" i="17"/>
  <c r="E210" i="17"/>
  <c r="G202" i="17"/>
  <c r="F162" i="17"/>
  <c r="E105" i="17"/>
  <c r="D105" i="17" s="1"/>
  <c r="D90" i="17"/>
  <c r="G24" i="17"/>
  <c r="K14" i="17"/>
  <c r="N16" i="17"/>
  <c r="R14" i="17"/>
  <c r="R17" i="17" s="1"/>
  <c r="E42" i="17"/>
  <c r="D208" i="17"/>
  <c r="E211" i="17"/>
  <c r="E200" i="17"/>
  <c r="E203" i="17" s="1"/>
  <c r="E187" i="17"/>
  <c r="D185" i="17"/>
  <c r="E161" i="17"/>
  <c r="E170" i="17"/>
  <c r="G162" i="17"/>
  <c r="D111" i="17"/>
  <c r="D114" i="17" s="1"/>
  <c r="E114" i="17"/>
  <c r="E160" i="17"/>
  <c r="E65" i="17"/>
  <c r="D65" i="17" s="1"/>
  <c r="D31" i="17"/>
  <c r="E22" i="17"/>
  <c r="G14" i="17"/>
  <c r="D12" i="17"/>
  <c r="I24" i="17"/>
  <c r="I16" i="17" s="1"/>
  <c r="G242" i="17"/>
  <c r="D224" i="17"/>
  <c r="D227" i="17" s="1"/>
  <c r="E227" i="17"/>
  <c r="E274" i="17"/>
  <c r="D274" i="17" s="1"/>
  <c r="D248" i="17"/>
  <c r="E240" i="17"/>
  <c r="E243" i="17" s="1"/>
  <c r="E12" i="17"/>
  <c r="E154" i="17"/>
  <c r="D154" i="17" s="1"/>
  <c r="E131" i="17"/>
  <c r="D103" i="17"/>
  <c r="D106" i="17" s="1"/>
  <c r="E106" i="17"/>
  <c r="D13" i="17"/>
  <c r="S14" i="17"/>
  <c r="S17" i="17" s="1"/>
  <c r="L16" i="17"/>
  <c r="D216" i="17"/>
  <c r="D219" i="17" s="1"/>
  <c r="E219" i="17"/>
  <c r="F24" i="17"/>
  <c r="E33" i="17"/>
  <c r="D160" i="17"/>
  <c r="E139" i="17"/>
  <c r="D136" i="17"/>
  <c r="D139" i="17" s="1"/>
  <c r="O14" i="17"/>
  <c r="E34" i="17"/>
  <c r="E90" i="17"/>
  <c r="G148" i="4"/>
  <c r="F17" i="17" l="1"/>
  <c r="E25" i="17"/>
  <c r="G11" i="18"/>
  <c r="M17" i="17"/>
  <c r="H5" i="18"/>
  <c r="G17" i="17"/>
  <c r="E14" i="17"/>
  <c r="D23" i="17"/>
  <c r="E15" i="17"/>
  <c r="G119" i="4"/>
  <c r="G4" i="18"/>
  <c r="H4" i="18"/>
  <c r="F16" i="17"/>
  <c r="D298" i="17"/>
  <c r="D282" i="17" s="1"/>
  <c r="D240" i="17"/>
  <c r="D243" i="17" s="1"/>
  <c r="D251" i="17"/>
  <c r="D161" i="17"/>
  <c r="D163" i="17" s="1"/>
  <c r="D187" i="17"/>
  <c r="D280" i="17"/>
  <c r="D283" i="17" s="1"/>
  <c r="D291" i="17"/>
  <c r="D170" i="17"/>
  <c r="D162" i="17" s="1"/>
  <c r="E162" i="17"/>
  <c r="G16" i="17"/>
  <c r="D250" i="17"/>
  <c r="D242" i="17" s="1"/>
  <c r="E242" i="17"/>
  <c r="P14" i="17"/>
  <c r="P17" i="17" s="1"/>
  <c r="E24" i="17"/>
  <c r="D33" i="17"/>
  <c r="D24" i="17" s="1"/>
  <c r="D22" i="17"/>
  <c r="D34" i="17"/>
  <c r="E163" i="17"/>
  <c r="E202" i="17"/>
  <c r="D210" i="17"/>
  <c r="D202" i="17" s="1"/>
  <c r="E282" i="17"/>
  <c r="D200" i="17"/>
  <c r="D203" i="17" s="1"/>
  <c r="D211" i="17"/>
  <c r="H151" i="4"/>
  <c r="H149" i="4" s="1"/>
  <c r="J151" i="4"/>
  <c r="J149" i="4" s="1"/>
  <c r="K151" i="4"/>
  <c r="K149" i="4" s="1"/>
  <c r="L151" i="4"/>
  <c r="L149" i="4" s="1"/>
  <c r="M151" i="4"/>
  <c r="M149" i="4" s="1"/>
  <c r="N151" i="4"/>
  <c r="N149" i="4" s="1"/>
  <c r="O151" i="4"/>
  <c r="O149" i="4" s="1"/>
  <c r="Q151" i="4"/>
  <c r="Q149" i="4" s="1"/>
  <c r="R151" i="4"/>
  <c r="R149" i="4" s="1"/>
  <c r="S151" i="4"/>
  <c r="S149" i="4" s="1"/>
  <c r="T151" i="4"/>
  <c r="T149" i="4" s="1"/>
  <c r="U151" i="4"/>
  <c r="U149" i="4" s="1"/>
  <c r="V151" i="4"/>
  <c r="V149" i="4" s="1"/>
  <c r="W151" i="4"/>
  <c r="W149" i="4" s="1"/>
  <c r="X151" i="4"/>
  <c r="X149" i="4" s="1"/>
  <c r="Y151" i="4"/>
  <c r="Y149" i="4" s="1"/>
  <c r="H141" i="4"/>
  <c r="J141" i="4"/>
  <c r="K141" i="4"/>
  <c r="L141" i="4"/>
  <c r="M141" i="4"/>
  <c r="N141" i="4"/>
  <c r="O141" i="4"/>
  <c r="Q141" i="4"/>
  <c r="R141" i="4"/>
  <c r="S141" i="4"/>
  <c r="T141" i="4"/>
  <c r="U141" i="4"/>
  <c r="V141" i="4"/>
  <c r="W141" i="4"/>
  <c r="X141" i="4"/>
  <c r="Y141" i="4"/>
  <c r="Q139" i="4"/>
  <c r="Q138" i="4" s="1"/>
  <c r="Q126" i="4" s="1"/>
  <c r="H138" i="4"/>
  <c r="J138" i="4"/>
  <c r="K138" i="4"/>
  <c r="L138" i="4"/>
  <c r="M138" i="4"/>
  <c r="N138" i="4"/>
  <c r="O138" i="4"/>
  <c r="R138" i="4"/>
  <c r="S138" i="4"/>
  <c r="T138" i="4"/>
  <c r="U138" i="4"/>
  <c r="V138" i="4"/>
  <c r="W138" i="4"/>
  <c r="X138" i="4"/>
  <c r="H128" i="4"/>
  <c r="H126" i="4" s="1"/>
  <c r="H125" i="4" s="1"/>
  <c r="H9" i="4" s="1"/>
  <c r="J128" i="4"/>
  <c r="J126" i="4" s="1"/>
  <c r="K128" i="4"/>
  <c r="K126" i="4" s="1"/>
  <c r="K125" i="4" s="1"/>
  <c r="K9" i="4" s="1"/>
  <c r="L128" i="4"/>
  <c r="L126" i="4" s="1"/>
  <c r="M128" i="4"/>
  <c r="M126" i="4" s="1"/>
  <c r="M125" i="4" s="1"/>
  <c r="M9" i="4" s="1"/>
  <c r="N128" i="4"/>
  <c r="N126" i="4" s="1"/>
  <c r="O128" i="4"/>
  <c r="O126" i="4" s="1"/>
  <c r="O125" i="4" s="1"/>
  <c r="O9" i="4" s="1"/>
  <c r="Q128" i="4"/>
  <c r="R128" i="4"/>
  <c r="R126" i="4" s="1"/>
  <c r="R125" i="4" s="1"/>
  <c r="S128" i="4"/>
  <c r="S126" i="4" s="1"/>
  <c r="T128" i="4"/>
  <c r="T126" i="4" s="1"/>
  <c r="T125" i="4" s="1"/>
  <c r="U128" i="4"/>
  <c r="U126" i="4" s="1"/>
  <c r="V128" i="4"/>
  <c r="V126" i="4" s="1"/>
  <c r="V125" i="4" s="1"/>
  <c r="W128" i="4"/>
  <c r="W126" i="4" s="1"/>
  <c r="X128" i="4"/>
  <c r="X126" i="4" s="1"/>
  <c r="X125" i="4" s="1"/>
  <c r="X9" i="4" s="1"/>
  <c r="Y128" i="4"/>
  <c r="Y126" i="4" s="1"/>
  <c r="B153" i="4"/>
  <c r="B150" i="4"/>
  <c r="B149" i="4"/>
  <c r="P150" i="4"/>
  <c r="I150" i="4"/>
  <c r="G150" i="4" s="1"/>
  <c r="B145" i="4"/>
  <c r="B141" i="4"/>
  <c r="B138" i="4"/>
  <c r="B137" i="4"/>
  <c r="P137" i="4"/>
  <c r="I137" i="4"/>
  <c r="B127" i="4"/>
  <c r="I129" i="4"/>
  <c r="Y123" i="4"/>
  <c r="Y121" i="4" s="1"/>
  <c r="W123" i="4"/>
  <c r="W121" i="4" s="1"/>
  <c r="V123" i="4"/>
  <c r="V121" i="4" s="1"/>
  <c r="U123" i="4"/>
  <c r="U121" i="4" s="1"/>
  <c r="T123" i="4"/>
  <c r="T121" i="4" s="1"/>
  <c r="S123" i="4"/>
  <c r="S121" i="4" s="1"/>
  <c r="R123" i="4"/>
  <c r="R121" i="4" s="1"/>
  <c r="Q123" i="4"/>
  <c r="Q121" i="4" s="1"/>
  <c r="O123" i="4"/>
  <c r="O121" i="4" s="1"/>
  <c r="N123" i="4"/>
  <c r="N121" i="4" s="1"/>
  <c r="M123" i="4"/>
  <c r="M121" i="4" s="1"/>
  <c r="L123" i="4"/>
  <c r="L121" i="4" s="1"/>
  <c r="K123" i="4"/>
  <c r="K121" i="4" s="1"/>
  <c r="J123" i="4"/>
  <c r="J121" i="4" s="1"/>
  <c r="H123" i="4"/>
  <c r="H121" i="4" s="1"/>
  <c r="D19" i="10"/>
  <c r="D11" i="10" s="1"/>
  <c r="D12" i="10" s="1"/>
  <c r="Y117" i="4"/>
  <c r="W117" i="4"/>
  <c r="V117" i="4"/>
  <c r="U117" i="4"/>
  <c r="T117" i="4"/>
  <c r="S117" i="4"/>
  <c r="R117" i="4"/>
  <c r="Q117" i="4"/>
  <c r="O117" i="4"/>
  <c r="N117" i="4"/>
  <c r="M117" i="4"/>
  <c r="L117" i="4"/>
  <c r="K117" i="4"/>
  <c r="J117" i="4"/>
  <c r="H117" i="4"/>
  <c r="Y113" i="4"/>
  <c r="W113" i="4"/>
  <c r="V113" i="4"/>
  <c r="U113" i="4"/>
  <c r="T113" i="4"/>
  <c r="S113" i="4"/>
  <c r="R113" i="4"/>
  <c r="Q113" i="4"/>
  <c r="O113" i="4"/>
  <c r="N113" i="4"/>
  <c r="M113" i="4"/>
  <c r="L113" i="4"/>
  <c r="K113" i="4"/>
  <c r="J113" i="4"/>
  <c r="H113" i="4"/>
  <c r="Y103" i="4"/>
  <c r="W103" i="4"/>
  <c r="V103" i="4"/>
  <c r="U103" i="4"/>
  <c r="T103" i="4"/>
  <c r="S103" i="4"/>
  <c r="R103" i="4"/>
  <c r="Q103" i="4"/>
  <c r="Y98" i="4"/>
  <c r="W98" i="4"/>
  <c r="V98" i="4"/>
  <c r="U98" i="4"/>
  <c r="T98" i="4"/>
  <c r="S98" i="4"/>
  <c r="R98" i="4"/>
  <c r="Q98" i="4"/>
  <c r="O98" i="4"/>
  <c r="O86" i="4" s="1"/>
  <c r="O85" i="4" s="1"/>
  <c r="N98" i="4"/>
  <c r="N86" i="4" s="1"/>
  <c r="N85" i="4" s="1"/>
  <c r="M98" i="4"/>
  <c r="M86" i="4" s="1"/>
  <c r="M85" i="4" s="1"/>
  <c r="L98" i="4"/>
  <c r="L86" i="4" s="1"/>
  <c r="L85" i="4" s="1"/>
  <c r="K98" i="4"/>
  <c r="K86" i="4" s="1"/>
  <c r="K85" i="4" s="1"/>
  <c r="J98" i="4"/>
  <c r="J86" i="4" s="1"/>
  <c r="J85" i="4" s="1"/>
  <c r="H98" i="4"/>
  <c r="H86" i="4" s="1"/>
  <c r="H85" i="4" s="1"/>
  <c r="B123" i="4"/>
  <c r="B122" i="4"/>
  <c r="B86" i="4"/>
  <c r="B121" i="4"/>
  <c r="B119" i="4"/>
  <c r="B117" i="4"/>
  <c r="B116" i="4"/>
  <c r="B115" i="4"/>
  <c r="B113" i="4"/>
  <c r="B103" i="4"/>
  <c r="B98" i="4"/>
  <c r="P94" i="4"/>
  <c r="I94" i="4"/>
  <c r="E94" i="4"/>
  <c r="P96" i="4"/>
  <c r="I96" i="4"/>
  <c r="E96" i="4"/>
  <c r="P95" i="4"/>
  <c r="I95" i="4"/>
  <c r="E95" i="4"/>
  <c r="P93" i="4"/>
  <c r="I93" i="4"/>
  <c r="E93" i="4"/>
  <c r="P92" i="4"/>
  <c r="I92" i="4"/>
  <c r="E92" i="4"/>
  <c r="P91" i="4"/>
  <c r="I91" i="4"/>
  <c r="E91" i="4"/>
  <c r="P90" i="4"/>
  <c r="I90" i="4"/>
  <c r="E90" i="4"/>
  <c r="P88" i="4"/>
  <c r="I88" i="4"/>
  <c r="E88" i="4"/>
  <c r="E89" i="4"/>
  <c r="P89" i="4"/>
  <c r="I89" i="4"/>
  <c r="G30" i="10"/>
  <c r="G21" i="10"/>
  <c r="F21" i="10"/>
  <c r="I147" i="11"/>
  <c r="H147" i="11"/>
  <c r="E147" i="11"/>
  <c r="I139" i="11"/>
  <c r="H139" i="11"/>
  <c r="E139" i="11"/>
  <c r="I131" i="11"/>
  <c r="H131" i="11"/>
  <c r="E131" i="11"/>
  <c r="I123" i="11"/>
  <c r="H123" i="11"/>
  <c r="I115" i="11"/>
  <c r="H115" i="11"/>
  <c r="E115" i="11"/>
  <c r="I99" i="11"/>
  <c r="H99" i="11"/>
  <c r="E99" i="11"/>
  <c r="I91" i="11"/>
  <c r="H91" i="11"/>
  <c r="E91" i="11"/>
  <c r="I83" i="11"/>
  <c r="H83" i="11"/>
  <c r="E83" i="11"/>
  <c r="I75" i="11"/>
  <c r="H75" i="11"/>
  <c r="E75" i="11"/>
  <c r="I67" i="11"/>
  <c r="H67" i="11"/>
  <c r="H51" i="11"/>
  <c r="E51" i="11"/>
  <c r="I35" i="11"/>
  <c r="H35" i="11"/>
  <c r="I27" i="11"/>
  <c r="H27" i="11"/>
  <c r="D27" i="11"/>
  <c r="D16" i="17" l="1"/>
  <c r="E17" i="17"/>
  <c r="D14" i="17"/>
  <c r="W125" i="4"/>
  <c r="S125" i="4"/>
  <c r="N125" i="4"/>
  <c r="N9" i="4" s="1"/>
  <c r="J125" i="4"/>
  <c r="J9" i="4" s="1"/>
  <c r="Y125" i="4"/>
  <c r="U125" i="4"/>
  <c r="L125" i="4"/>
  <c r="L9" i="4" s="1"/>
  <c r="R86" i="4"/>
  <c r="R85" i="4" s="1"/>
  <c r="R9" i="4" s="1"/>
  <c r="V86" i="4"/>
  <c r="V85" i="4" s="1"/>
  <c r="V9" i="4" s="1"/>
  <c r="S86" i="4"/>
  <c r="S85" i="4" s="1"/>
  <c r="W86" i="4"/>
  <c r="W85" i="4" s="1"/>
  <c r="Q125" i="4"/>
  <c r="Q9" i="4" s="1"/>
  <c r="I87" i="4"/>
  <c r="T86" i="4"/>
  <c r="T85" i="4" s="1"/>
  <c r="T9" i="4" s="1"/>
  <c r="Y86" i="4"/>
  <c r="Y85" i="4" s="1"/>
  <c r="P87" i="4"/>
  <c r="Q86" i="4"/>
  <c r="Q85" i="4" s="1"/>
  <c r="U86" i="4"/>
  <c r="U85" i="4" s="1"/>
  <c r="E16" i="17"/>
  <c r="D15" i="17"/>
  <c r="D25" i="17"/>
  <c r="G94" i="4"/>
  <c r="G89" i="4"/>
  <c r="G92" i="4"/>
  <c r="G96" i="4"/>
  <c r="G90" i="4"/>
  <c r="G91" i="4"/>
  <c r="G95" i="4"/>
  <c r="G88" i="4"/>
  <c r="G87" i="4" s="1"/>
  <c r="G93" i="4"/>
  <c r="D13" i="11"/>
  <c r="E13" i="11"/>
  <c r="C15" i="11"/>
  <c r="C14" i="11"/>
  <c r="C160" i="11"/>
  <c r="C159" i="11"/>
  <c r="C158" i="11"/>
  <c r="C154" i="11"/>
  <c r="C152" i="11"/>
  <c r="C151" i="11"/>
  <c r="C150" i="11"/>
  <c r="C145" i="11"/>
  <c r="C143" i="11"/>
  <c r="C142" i="11"/>
  <c r="C141" i="11"/>
  <c r="C135" i="11"/>
  <c r="C134" i="11"/>
  <c r="C133" i="11"/>
  <c r="C129" i="11"/>
  <c r="C127" i="11"/>
  <c r="C126" i="11"/>
  <c r="C125" i="11"/>
  <c r="C111" i="11"/>
  <c r="C110" i="11"/>
  <c r="C109" i="11"/>
  <c r="C97" i="11"/>
  <c r="C95" i="11"/>
  <c r="C94" i="11"/>
  <c r="C93" i="11"/>
  <c r="C79" i="11"/>
  <c r="C78" i="11"/>
  <c r="C73" i="11"/>
  <c r="C71" i="11"/>
  <c r="C70" i="11"/>
  <c r="C69" i="11"/>
  <c r="C47" i="11"/>
  <c r="C46" i="11"/>
  <c r="C45" i="11"/>
  <c r="C29" i="11"/>
  <c r="C21" i="11"/>
  <c r="P154" i="4"/>
  <c r="P153" i="4"/>
  <c r="I153" i="4"/>
  <c r="P152" i="4"/>
  <c r="P151" i="4" s="1"/>
  <c r="I152" i="4"/>
  <c r="I151" i="4" s="1"/>
  <c r="P124" i="4"/>
  <c r="P123" i="4" s="1"/>
  <c r="P121" i="4" s="1"/>
  <c r="I124" i="4"/>
  <c r="I123" i="4" s="1"/>
  <c r="I121" i="4" s="1"/>
  <c r="P114" i="4"/>
  <c r="P113" i="4" s="1"/>
  <c r="I114" i="4"/>
  <c r="I113" i="4" s="1"/>
  <c r="P146" i="4"/>
  <c r="P145" i="4" s="1"/>
  <c r="I146" i="4"/>
  <c r="P144" i="4"/>
  <c r="I144" i="4"/>
  <c r="P143" i="4"/>
  <c r="I143" i="4"/>
  <c r="P142" i="4"/>
  <c r="I142" i="4"/>
  <c r="P111" i="4"/>
  <c r="G111" i="4" s="1"/>
  <c r="P110" i="4"/>
  <c r="G110" i="4" s="1"/>
  <c r="P109" i="4"/>
  <c r="G109" i="4" s="1"/>
  <c r="P108" i="4"/>
  <c r="G108" i="4" s="1"/>
  <c r="P107" i="4"/>
  <c r="G107" i="4" s="1"/>
  <c r="P106" i="4"/>
  <c r="G106" i="4" s="1"/>
  <c r="P105" i="4"/>
  <c r="I105" i="4"/>
  <c r="P104" i="4"/>
  <c r="I104" i="4"/>
  <c r="I103" i="4" s="1"/>
  <c r="P140" i="4"/>
  <c r="I140" i="4"/>
  <c r="P139" i="4"/>
  <c r="I139" i="4"/>
  <c r="P102" i="4"/>
  <c r="I102" i="4"/>
  <c r="P101" i="4"/>
  <c r="I101" i="4"/>
  <c r="P100" i="4"/>
  <c r="I100" i="4"/>
  <c r="P99" i="4"/>
  <c r="I99" i="4"/>
  <c r="P118" i="4"/>
  <c r="P117" i="4" s="1"/>
  <c r="I118" i="4"/>
  <c r="I117" i="4" s="1"/>
  <c r="P136" i="4"/>
  <c r="I136" i="4"/>
  <c r="P134" i="4"/>
  <c r="I134" i="4"/>
  <c r="P133" i="4"/>
  <c r="I133" i="4"/>
  <c r="P132" i="4"/>
  <c r="I132" i="4"/>
  <c r="P131" i="4"/>
  <c r="I131" i="4"/>
  <c r="P130" i="4"/>
  <c r="I130" i="4"/>
  <c r="P129" i="4"/>
  <c r="D17" i="17" l="1"/>
  <c r="P141" i="4"/>
  <c r="Y9" i="4"/>
  <c r="S9" i="4"/>
  <c r="W9" i="4"/>
  <c r="U9" i="4"/>
  <c r="I138" i="4"/>
  <c r="P149" i="4"/>
  <c r="G129" i="4"/>
  <c r="P128" i="4"/>
  <c r="I128" i="4"/>
  <c r="I141" i="4"/>
  <c r="I149" i="4"/>
  <c r="P138" i="4"/>
  <c r="P98" i="4"/>
  <c r="P103" i="4"/>
  <c r="P86" i="4" s="1"/>
  <c r="P85" i="4" s="1"/>
  <c r="I98" i="4"/>
  <c r="I86" i="4" s="1"/>
  <c r="I85" i="4" s="1"/>
  <c r="G142" i="4"/>
  <c r="G144" i="4"/>
  <c r="G146" i="4"/>
  <c r="G145" i="4" s="1"/>
  <c r="G152" i="4"/>
  <c r="G114" i="4"/>
  <c r="G140" i="4"/>
  <c r="G130" i="4"/>
  <c r="G134" i="4"/>
  <c r="G33" i="11" s="1"/>
  <c r="G133" i="4"/>
  <c r="F17" i="11" s="1"/>
  <c r="G139" i="4"/>
  <c r="D81" i="11" s="1"/>
  <c r="G100" i="4"/>
  <c r="G102" i="4"/>
  <c r="G143" i="4"/>
  <c r="G101" i="4"/>
  <c r="G153" i="4"/>
  <c r="G118" i="4"/>
  <c r="G132" i="4"/>
  <c r="G99" i="4"/>
  <c r="G105" i="4"/>
  <c r="G131" i="4"/>
  <c r="G104" i="4"/>
  <c r="G124" i="4"/>
  <c r="C13" i="11"/>
  <c r="F161" i="11"/>
  <c r="F153" i="11"/>
  <c r="F155" i="11" s="1"/>
  <c r="E161" i="11"/>
  <c r="I161" i="11"/>
  <c r="G161" i="11"/>
  <c r="G163" i="11" s="1"/>
  <c r="H161" i="11"/>
  <c r="H163" i="11" s="1"/>
  <c r="E153" i="11"/>
  <c r="E155" i="11" s="1"/>
  <c r="G153" i="11"/>
  <c r="G155" i="11" s="1"/>
  <c r="H153" i="11"/>
  <c r="H155" i="11" s="1"/>
  <c r="I153" i="11"/>
  <c r="I155" i="11" s="1"/>
  <c r="D153" i="11"/>
  <c r="E117" i="11"/>
  <c r="C117" i="11" s="1"/>
  <c r="E118" i="11"/>
  <c r="G118" i="11"/>
  <c r="E119" i="11"/>
  <c r="G119" i="11"/>
  <c r="E120" i="11"/>
  <c r="E123" i="11" s="1"/>
  <c r="E121" i="11"/>
  <c r="E122" i="11"/>
  <c r="G144" i="11"/>
  <c r="G147" i="11" s="1"/>
  <c r="F144" i="11"/>
  <c r="F86" i="11"/>
  <c r="F87" i="11"/>
  <c r="F89" i="11"/>
  <c r="G112" i="11"/>
  <c r="F112" i="11"/>
  <c r="F115" i="11" s="1"/>
  <c r="G65" i="11"/>
  <c r="G63" i="11"/>
  <c r="G62" i="11"/>
  <c r="F65" i="11"/>
  <c r="F63" i="11"/>
  <c r="F62" i="11"/>
  <c r="D62" i="11"/>
  <c r="D63" i="11"/>
  <c r="D77" i="11"/>
  <c r="G80" i="11"/>
  <c r="G83" i="11" s="1"/>
  <c r="F96" i="11"/>
  <c r="F99" i="11" s="1"/>
  <c r="G61" i="11"/>
  <c r="F61" i="11"/>
  <c r="I37" i="11"/>
  <c r="E37" i="11"/>
  <c r="F37" i="11"/>
  <c r="H37" i="11"/>
  <c r="E38" i="11"/>
  <c r="F38" i="11"/>
  <c r="G38" i="11"/>
  <c r="H38" i="11"/>
  <c r="I38" i="11"/>
  <c r="E39" i="11"/>
  <c r="F39" i="11"/>
  <c r="G39" i="11"/>
  <c r="H39" i="11"/>
  <c r="I39" i="11"/>
  <c r="E40" i="11"/>
  <c r="E43" i="11" s="1"/>
  <c r="H40" i="11"/>
  <c r="H43" i="11" s="1"/>
  <c r="E41" i="11"/>
  <c r="G41" i="11"/>
  <c r="H41" i="11"/>
  <c r="E42" i="11"/>
  <c r="H42" i="11"/>
  <c r="D38" i="11"/>
  <c r="D39" i="11"/>
  <c r="D41" i="11"/>
  <c r="D37" i="11"/>
  <c r="G48" i="11"/>
  <c r="C24" i="10"/>
  <c r="C25" i="18"/>
  <c r="E25" i="18" s="1"/>
  <c r="G32" i="11"/>
  <c r="F32" i="11"/>
  <c r="F35" i="11" s="1"/>
  <c r="D18" i="10"/>
  <c r="D21" i="10" s="1"/>
  <c r="C26" i="18"/>
  <c r="E26" i="18" s="1"/>
  <c r="C20" i="18"/>
  <c r="C23" i="18"/>
  <c r="E23" i="18" s="1"/>
  <c r="C28" i="10"/>
  <c r="E16" i="11"/>
  <c r="E19" i="11" s="1"/>
  <c r="F48" i="11"/>
  <c r="F18" i="11" l="1"/>
  <c r="F19" i="11"/>
  <c r="C86" i="11"/>
  <c r="C34" i="18"/>
  <c r="E34" i="18" s="1"/>
  <c r="F49" i="11"/>
  <c r="F51" i="11"/>
  <c r="C119" i="11"/>
  <c r="F32" i="18"/>
  <c r="G114" i="11"/>
  <c r="G115" i="11"/>
  <c r="C39" i="11"/>
  <c r="F146" i="11"/>
  <c r="F147" i="11"/>
  <c r="C118" i="11"/>
  <c r="C161" i="11"/>
  <c r="G40" i="11"/>
  <c r="G43" i="11" s="1"/>
  <c r="G51" i="11"/>
  <c r="C38" i="11"/>
  <c r="C87" i="11"/>
  <c r="D155" i="11"/>
  <c r="C155" i="11" s="1"/>
  <c r="C153" i="11"/>
  <c r="C32" i="18"/>
  <c r="E32" i="18" s="1"/>
  <c r="C19" i="10"/>
  <c r="C11" i="10" s="1"/>
  <c r="F23" i="18"/>
  <c r="G20" i="18"/>
  <c r="C2" i="18"/>
  <c r="E20" i="18"/>
  <c r="E2" i="18" s="1"/>
  <c r="F25" i="18"/>
  <c r="G34" i="11"/>
  <c r="G103" i="4"/>
  <c r="D61" i="11"/>
  <c r="C77" i="11"/>
  <c r="I126" i="4"/>
  <c r="I125" i="4" s="1"/>
  <c r="I9" i="4" s="1"/>
  <c r="G141" i="4"/>
  <c r="D113" i="11"/>
  <c r="P126" i="4"/>
  <c r="P125" i="4" s="1"/>
  <c r="P9" i="4" s="1"/>
  <c r="C81" i="11"/>
  <c r="D65" i="11"/>
  <c r="G35" i="11"/>
  <c r="C162" i="11"/>
  <c r="G151" i="4"/>
  <c r="G149" i="4" s="1"/>
  <c r="G138" i="4"/>
  <c r="G117" i="4"/>
  <c r="G113" i="4"/>
  <c r="G123" i="4"/>
  <c r="G121" i="4" s="1"/>
  <c r="G98" i="4"/>
  <c r="G128" i="4"/>
  <c r="H164" i="11"/>
  <c r="G164" i="11"/>
  <c r="F163" i="11"/>
  <c r="F164" i="11"/>
  <c r="I163" i="11"/>
  <c r="E163" i="11"/>
  <c r="F85" i="11"/>
  <c r="C30" i="18" s="1"/>
  <c r="E30" i="18" s="1"/>
  <c r="G146" i="11"/>
  <c r="D144" i="11"/>
  <c r="D80" i="11"/>
  <c r="D112" i="11"/>
  <c r="C112" i="11" s="1"/>
  <c r="F114" i="11"/>
  <c r="G82" i="11"/>
  <c r="F80" i="11"/>
  <c r="F40" i="11"/>
  <c r="F43" i="11" s="1"/>
  <c r="G37" i="11"/>
  <c r="C37" i="11" s="1"/>
  <c r="I48" i="11"/>
  <c r="I51" i="11" s="1"/>
  <c r="C22" i="18"/>
  <c r="E22" i="18" s="1"/>
  <c r="D27" i="10"/>
  <c r="I18" i="11"/>
  <c r="G16" i="11"/>
  <c r="F34" i="11"/>
  <c r="D20" i="10"/>
  <c r="C85" i="11" l="1"/>
  <c r="F88" i="11"/>
  <c r="F91" i="11" s="1"/>
  <c r="D147" i="11"/>
  <c r="C144" i="11"/>
  <c r="C147" i="11" s="1"/>
  <c r="H32" i="18"/>
  <c r="F41" i="11"/>
  <c r="C49" i="11"/>
  <c r="F64" i="11"/>
  <c r="F67" i="11" s="1"/>
  <c r="F83" i="11"/>
  <c r="G32" i="18"/>
  <c r="D29" i="10"/>
  <c r="D30" i="10"/>
  <c r="C163" i="11"/>
  <c r="G25" i="18"/>
  <c r="H25" i="18"/>
  <c r="G23" i="18"/>
  <c r="H23" i="18"/>
  <c r="D82" i="11"/>
  <c r="C80" i="11"/>
  <c r="C83" i="11" s="1"/>
  <c r="D83" i="11"/>
  <c r="D115" i="11"/>
  <c r="C113" i="11"/>
  <c r="C115" i="11" s="1"/>
  <c r="G126" i="4"/>
  <c r="G125" i="4" s="1"/>
  <c r="G86" i="4"/>
  <c r="G85" i="4" s="1"/>
  <c r="C31" i="18"/>
  <c r="E31" i="18" s="1"/>
  <c r="D146" i="11"/>
  <c r="C146" i="11" s="1"/>
  <c r="D114" i="11"/>
  <c r="C114" i="11" s="1"/>
  <c r="F82" i="11"/>
  <c r="I50" i="11"/>
  <c r="I42" i="11" s="1"/>
  <c r="I40" i="11"/>
  <c r="G50" i="11"/>
  <c r="G42" i="11" s="1"/>
  <c r="E33" i="11"/>
  <c r="E65" i="11"/>
  <c r="C65" i="11" s="1"/>
  <c r="C15" i="10"/>
  <c r="C10" i="10" s="1"/>
  <c r="C12" i="10" s="1"/>
  <c r="E61" i="11"/>
  <c r="C29" i="18" s="1"/>
  <c r="D33" i="11"/>
  <c r="C61" i="11" l="1"/>
  <c r="D17" i="11"/>
  <c r="C33" i="11"/>
  <c r="C82" i="11"/>
  <c r="E29" i="18"/>
  <c r="C28" i="18"/>
  <c r="E28" i="18" s="1"/>
  <c r="F26" i="18"/>
  <c r="G9" i="4"/>
  <c r="H160" i="4"/>
  <c r="F22" i="18"/>
  <c r="C89" i="11"/>
  <c r="I41" i="11"/>
  <c r="I43" i="11" s="1"/>
  <c r="E25" i="11"/>
  <c r="E30" i="11"/>
  <c r="E62" i="11"/>
  <c r="G22" i="11"/>
  <c r="E31" i="11"/>
  <c r="E63" i="11"/>
  <c r="G23" i="11"/>
  <c r="E32" i="11"/>
  <c r="E35" i="11" s="1"/>
  <c r="E64" i="11"/>
  <c r="F128" i="11"/>
  <c r="F131" i="11" s="1"/>
  <c r="F136" i="11"/>
  <c r="G96" i="11"/>
  <c r="G99" i="11" s="1"/>
  <c r="G128" i="11"/>
  <c r="G136" i="11"/>
  <c r="G137" i="11" s="1"/>
  <c r="G121" i="11" s="1"/>
  <c r="C121" i="11" s="1"/>
  <c r="E34" i="11"/>
  <c r="E66" i="11"/>
  <c r="F50" i="11"/>
  <c r="F42" i="11" s="1"/>
  <c r="F66" i="11"/>
  <c r="F98" i="11"/>
  <c r="E18" i="10"/>
  <c r="E27" i="10"/>
  <c r="E30" i="10" s="1"/>
  <c r="F27" i="10"/>
  <c r="J111" i="16"/>
  <c r="K111" i="16"/>
  <c r="L111" i="16"/>
  <c r="M111" i="16"/>
  <c r="H111" i="16" s="1"/>
  <c r="N111" i="16"/>
  <c r="O111" i="16"/>
  <c r="P111" i="16"/>
  <c r="Q111" i="16"/>
  <c r="R111" i="16"/>
  <c r="T111" i="16"/>
  <c r="U111" i="16"/>
  <c r="V111" i="16"/>
  <c r="W111" i="16"/>
  <c r="X111" i="16"/>
  <c r="Y111" i="16"/>
  <c r="AA111" i="16"/>
  <c r="AB111" i="16"/>
  <c r="AC111" i="16"/>
  <c r="AD111" i="16"/>
  <c r="AE111" i="16"/>
  <c r="AF111" i="16"/>
  <c r="AG111" i="16"/>
  <c r="I111" i="16"/>
  <c r="AH153" i="16"/>
  <c r="Z153" i="16"/>
  <c r="S153" i="16"/>
  <c r="H153" i="16"/>
  <c r="AH152" i="16"/>
  <c r="Z152" i="16"/>
  <c r="S152" i="16"/>
  <c r="G152" i="16" s="1"/>
  <c r="H152" i="16"/>
  <c r="AH151" i="16"/>
  <c r="Z151" i="16"/>
  <c r="S151" i="16"/>
  <c r="H151" i="16"/>
  <c r="AH150" i="16"/>
  <c r="AF150" i="16"/>
  <c r="AE150" i="16"/>
  <c r="AD150" i="16"/>
  <c r="AC150" i="16"/>
  <c r="AB150" i="16"/>
  <c r="AA150" i="16"/>
  <c r="Y150" i="16"/>
  <c r="X150" i="16"/>
  <c r="W150" i="16"/>
  <c r="V150" i="16"/>
  <c r="U150" i="16"/>
  <c r="T150" i="16"/>
  <c r="R150" i="16"/>
  <c r="Q150" i="16"/>
  <c r="P150" i="16"/>
  <c r="O150" i="16"/>
  <c r="N150" i="16"/>
  <c r="M150" i="16"/>
  <c r="L150" i="16"/>
  <c r="K150" i="16"/>
  <c r="J150" i="16"/>
  <c r="I150" i="16"/>
  <c r="AH149" i="16"/>
  <c r="Z149" i="16"/>
  <c r="S149" i="16"/>
  <c r="H149" i="16"/>
  <c r="AH148" i="16"/>
  <c r="Z148" i="16"/>
  <c r="S148" i="16"/>
  <c r="H148" i="16"/>
  <c r="AH147" i="16"/>
  <c r="Z147" i="16"/>
  <c r="S147" i="16"/>
  <c r="H147" i="16"/>
  <c r="AH146" i="16"/>
  <c r="AF146" i="16"/>
  <c r="AE146" i="16"/>
  <c r="AD146" i="16"/>
  <c r="AC146" i="16"/>
  <c r="AB146" i="16"/>
  <c r="AA146" i="16"/>
  <c r="Y146" i="16"/>
  <c r="X146" i="16"/>
  <c r="W146" i="16"/>
  <c r="V146" i="16"/>
  <c r="U146" i="16"/>
  <c r="T146" i="16"/>
  <c r="S146" i="16" s="1"/>
  <c r="R146" i="16"/>
  <c r="Q146" i="16"/>
  <c r="P146" i="16"/>
  <c r="O146" i="16"/>
  <c r="N146" i="16"/>
  <c r="M146" i="16"/>
  <c r="L146" i="16"/>
  <c r="K146" i="16"/>
  <c r="J146" i="16"/>
  <c r="I146" i="16"/>
  <c r="AH145" i="16"/>
  <c r="Z145" i="16"/>
  <c r="S145" i="16"/>
  <c r="H145" i="16"/>
  <c r="AH144" i="16"/>
  <c r="Z144" i="16"/>
  <c r="S144" i="16"/>
  <c r="G144" i="16" s="1"/>
  <c r="H144" i="16"/>
  <c r="AH143" i="16"/>
  <c r="Z143" i="16"/>
  <c r="S143" i="16"/>
  <c r="H143" i="16"/>
  <c r="D143" i="16"/>
  <c r="AH142" i="16"/>
  <c r="AF142" i="16"/>
  <c r="AE142" i="16"/>
  <c r="AD142" i="16"/>
  <c r="AC142" i="16"/>
  <c r="AB142" i="16"/>
  <c r="AA142" i="16"/>
  <c r="Z142" i="16"/>
  <c r="Y142" i="16"/>
  <c r="X142" i="16"/>
  <c r="W142" i="16"/>
  <c r="V142" i="16"/>
  <c r="U142" i="16"/>
  <c r="T142" i="16"/>
  <c r="R142" i="16"/>
  <c r="Q142" i="16"/>
  <c r="P142" i="16"/>
  <c r="O142" i="16"/>
  <c r="N142" i="16"/>
  <c r="M142" i="16"/>
  <c r="L142" i="16"/>
  <c r="K142" i="16"/>
  <c r="J142" i="16"/>
  <c r="I142" i="16"/>
  <c r="AH141" i="16"/>
  <c r="Z141" i="16"/>
  <c r="S141" i="16"/>
  <c r="H141" i="16"/>
  <c r="G141" i="16" s="1"/>
  <c r="AH140" i="16"/>
  <c r="Z140" i="16"/>
  <c r="S140" i="16"/>
  <c r="H140" i="16"/>
  <c r="AH139" i="16"/>
  <c r="Z139" i="16"/>
  <c r="S139" i="16"/>
  <c r="G139" i="16" s="1"/>
  <c r="H139" i="16"/>
  <c r="AH138" i="16"/>
  <c r="AF138" i="16"/>
  <c r="AE138" i="16"/>
  <c r="AD138" i="16"/>
  <c r="AC138" i="16"/>
  <c r="AB138" i="16"/>
  <c r="AA138" i="16"/>
  <c r="Y138" i="16"/>
  <c r="X138" i="16"/>
  <c r="W138" i="16"/>
  <c r="V138" i="16"/>
  <c r="U138" i="16"/>
  <c r="T138" i="16"/>
  <c r="R138" i="16"/>
  <c r="Q138" i="16"/>
  <c r="P138" i="16"/>
  <c r="O138" i="16"/>
  <c r="N138" i="16"/>
  <c r="M138" i="16"/>
  <c r="L138" i="16"/>
  <c r="K138" i="16"/>
  <c r="J138" i="16"/>
  <c r="I138" i="16"/>
  <c r="H138" i="16" s="1"/>
  <c r="AH137" i="16"/>
  <c r="Z137" i="16"/>
  <c r="S137" i="16"/>
  <c r="G137" i="16" s="1"/>
  <c r="H137" i="16"/>
  <c r="AH136" i="16"/>
  <c r="Z136" i="16"/>
  <c r="S136" i="16"/>
  <c r="H136" i="16"/>
  <c r="AH135" i="16"/>
  <c r="Z135" i="16"/>
  <c r="S135" i="16"/>
  <c r="G135" i="16" s="1"/>
  <c r="H135" i="16"/>
  <c r="AH134" i="16"/>
  <c r="AF134" i="16"/>
  <c r="AE134" i="16"/>
  <c r="AD134" i="16"/>
  <c r="AC134" i="16"/>
  <c r="AB134" i="16"/>
  <c r="Z134" i="16" s="1"/>
  <c r="AA134" i="16"/>
  <c r="Y134" i="16"/>
  <c r="X134" i="16"/>
  <c r="W134" i="16"/>
  <c r="V134" i="16"/>
  <c r="U134" i="16"/>
  <c r="T134" i="16"/>
  <c r="S134" i="16" s="1"/>
  <c r="R134" i="16"/>
  <c r="Q134" i="16"/>
  <c r="P134" i="16"/>
  <c r="O134" i="16"/>
  <c r="N134" i="16"/>
  <c r="M134" i="16"/>
  <c r="L134" i="16"/>
  <c r="K134" i="16"/>
  <c r="J134" i="16"/>
  <c r="I134" i="16"/>
  <c r="AH133" i="16"/>
  <c r="Z133" i="16"/>
  <c r="S133" i="16"/>
  <c r="H133" i="16"/>
  <c r="G133" i="16" s="1"/>
  <c r="AH132" i="16"/>
  <c r="Z132" i="16"/>
  <c r="S132" i="16"/>
  <c r="G132" i="16" s="1"/>
  <c r="AH131" i="16"/>
  <c r="Z131" i="16"/>
  <c r="S131" i="16"/>
  <c r="H131" i="16"/>
  <c r="AH130" i="16"/>
  <c r="Z130" i="16"/>
  <c r="S130" i="16"/>
  <c r="G130" i="16" s="1"/>
  <c r="H130" i="16"/>
  <c r="AH129" i="16"/>
  <c r="Z129" i="16"/>
  <c r="S129" i="16"/>
  <c r="H129" i="16"/>
  <c r="AH128" i="16"/>
  <c r="Z128" i="16"/>
  <c r="S128" i="16"/>
  <c r="H128" i="16"/>
  <c r="G128" i="16"/>
  <c r="AH127" i="16"/>
  <c r="AF127" i="16"/>
  <c r="AE127" i="16"/>
  <c r="AD127" i="16"/>
  <c r="AC127" i="16"/>
  <c r="AB127" i="16"/>
  <c r="AA127" i="16"/>
  <c r="Z127" i="16"/>
  <c r="Y127" i="16"/>
  <c r="X127" i="16"/>
  <c r="W127" i="16"/>
  <c r="V127" i="16"/>
  <c r="U127" i="16"/>
  <c r="T127" i="16"/>
  <c r="R127" i="16"/>
  <c r="Q127" i="16"/>
  <c r="P127" i="16"/>
  <c r="O127" i="16"/>
  <c r="N127" i="16"/>
  <c r="M127" i="16"/>
  <c r="L127" i="16"/>
  <c r="K127" i="16"/>
  <c r="J127" i="16"/>
  <c r="I127" i="16"/>
  <c r="AH126" i="16"/>
  <c r="Z126" i="16"/>
  <c r="S126" i="16"/>
  <c r="H126" i="16"/>
  <c r="G126" i="16" s="1"/>
  <c r="AH125" i="16"/>
  <c r="Z125" i="16"/>
  <c r="S125" i="16"/>
  <c r="H125" i="16"/>
  <c r="AH124" i="16"/>
  <c r="Z124" i="16"/>
  <c r="S124" i="16"/>
  <c r="G124" i="16" s="1"/>
  <c r="H124" i="16"/>
  <c r="AH123" i="16"/>
  <c r="AF123" i="16"/>
  <c r="AE123" i="16"/>
  <c r="AD123" i="16"/>
  <c r="AC123" i="16"/>
  <c r="AB123" i="16"/>
  <c r="AA123" i="16"/>
  <c r="Y123" i="16"/>
  <c r="X123" i="16"/>
  <c r="W123" i="16"/>
  <c r="V123" i="16"/>
  <c r="U123" i="16"/>
  <c r="T123" i="16"/>
  <c r="R123" i="16"/>
  <c r="Q123" i="16"/>
  <c r="P123" i="16"/>
  <c r="O123" i="16"/>
  <c r="N123" i="16"/>
  <c r="M123" i="16"/>
  <c r="L123" i="16"/>
  <c r="K123" i="16"/>
  <c r="J123" i="16"/>
  <c r="I123" i="16"/>
  <c r="H123" i="16" s="1"/>
  <c r="AH122" i="16"/>
  <c r="Z122" i="16"/>
  <c r="S122" i="16"/>
  <c r="G122" i="16" s="1"/>
  <c r="H122" i="16"/>
  <c r="AH121" i="16"/>
  <c r="Z121" i="16"/>
  <c r="S121" i="16"/>
  <c r="H121" i="16"/>
  <c r="AH120" i="16"/>
  <c r="Z120" i="16"/>
  <c r="S120" i="16"/>
  <c r="G120" i="16" s="1"/>
  <c r="H120" i="16"/>
  <c r="D120" i="16"/>
  <c r="AH119" i="16"/>
  <c r="AF119" i="16"/>
  <c r="AE119" i="16"/>
  <c r="AD119" i="16"/>
  <c r="AC119" i="16"/>
  <c r="AB119" i="16"/>
  <c r="AA119" i="16"/>
  <c r="Y119" i="16"/>
  <c r="X119" i="16"/>
  <c r="W119" i="16"/>
  <c r="V119" i="16"/>
  <c r="U119" i="16"/>
  <c r="T119" i="16"/>
  <c r="S119" i="16" s="1"/>
  <c r="R119" i="16"/>
  <c r="Q119" i="16"/>
  <c r="P119" i="16"/>
  <c r="O119" i="16"/>
  <c r="N119" i="16"/>
  <c r="M119" i="16"/>
  <c r="L119" i="16"/>
  <c r="K119" i="16"/>
  <c r="J119" i="16"/>
  <c r="I119" i="16"/>
  <c r="AH118" i="16"/>
  <c r="Z118" i="16"/>
  <c r="S118" i="16"/>
  <c r="H118" i="16"/>
  <c r="AH117" i="16"/>
  <c r="Z117" i="16"/>
  <c r="S117" i="16"/>
  <c r="G117" i="16" s="1"/>
  <c r="H117" i="16"/>
  <c r="AH116" i="16"/>
  <c r="Z116" i="16"/>
  <c r="S116" i="16"/>
  <c r="H116" i="16"/>
  <c r="AH115" i="16"/>
  <c r="AF115" i="16"/>
  <c r="AE115" i="16"/>
  <c r="AD115" i="16"/>
  <c r="AC115" i="16"/>
  <c r="AB115" i="16"/>
  <c r="AA115" i="16"/>
  <c r="Y115" i="16"/>
  <c r="X115" i="16"/>
  <c r="W115" i="16"/>
  <c r="V115" i="16"/>
  <c r="U115" i="16"/>
  <c r="T115" i="16"/>
  <c r="R115" i="16"/>
  <c r="Q115" i="16"/>
  <c r="P115" i="16"/>
  <c r="O115" i="16"/>
  <c r="N115" i="16"/>
  <c r="M115" i="16"/>
  <c r="L115" i="16"/>
  <c r="K115" i="16"/>
  <c r="J115" i="16"/>
  <c r="I115" i="16"/>
  <c r="AH114" i="16"/>
  <c r="Z114" i="16"/>
  <c r="S114" i="16"/>
  <c r="H114" i="16"/>
  <c r="AH113" i="16"/>
  <c r="Z113" i="16"/>
  <c r="S113" i="16"/>
  <c r="H113" i="16"/>
  <c r="AH112" i="16"/>
  <c r="AH111" i="16" s="1"/>
  <c r="Z112" i="16"/>
  <c r="S112" i="16"/>
  <c r="S111" i="16" s="1"/>
  <c r="H112" i="16"/>
  <c r="AH110" i="16"/>
  <c r="Z110" i="16"/>
  <c r="S110" i="16"/>
  <c r="H110" i="16"/>
  <c r="G110" i="16" s="1"/>
  <c r="AH109" i="16"/>
  <c r="Z109" i="16"/>
  <c r="S109" i="16"/>
  <c r="H109" i="16"/>
  <c r="AH108" i="16"/>
  <c r="Z108" i="16"/>
  <c r="S108" i="16"/>
  <c r="G108" i="16" s="1"/>
  <c r="H108" i="16"/>
  <c r="AH107" i="16"/>
  <c r="AG107" i="16"/>
  <c r="AF107" i="16"/>
  <c r="AE107" i="16"/>
  <c r="AD107" i="16"/>
  <c r="AC107" i="16"/>
  <c r="AB107" i="16"/>
  <c r="AA107" i="16"/>
  <c r="Y107" i="16"/>
  <c r="X107" i="16"/>
  <c r="W107" i="16"/>
  <c r="V107" i="16"/>
  <c r="U107" i="16"/>
  <c r="T107" i="16"/>
  <c r="R107" i="16"/>
  <c r="Q107" i="16"/>
  <c r="P107" i="16"/>
  <c r="O107" i="16"/>
  <c r="N107" i="16"/>
  <c r="M107" i="16"/>
  <c r="L107" i="16"/>
  <c r="K107" i="16"/>
  <c r="J107" i="16"/>
  <c r="I107" i="16"/>
  <c r="AH106" i="16"/>
  <c r="Z106" i="16"/>
  <c r="S106" i="16"/>
  <c r="H106" i="16"/>
  <c r="AH105" i="16"/>
  <c r="Z105" i="16"/>
  <c r="S105" i="16"/>
  <c r="G105" i="16" s="1"/>
  <c r="H105" i="16"/>
  <c r="AH104" i="16"/>
  <c r="Z104" i="16"/>
  <c r="G104" i="16" s="1"/>
  <c r="S104" i="16"/>
  <c r="AH103" i="16"/>
  <c r="Z103" i="16"/>
  <c r="G103" i="16" s="1"/>
  <c r="S103" i="16"/>
  <c r="AH102" i="16"/>
  <c r="Z102" i="16"/>
  <c r="G102" i="16" s="1"/>
  <c r="S102" i="16"/>
  <c r="AH101" i="16"/>
  <c r="AG101" i="16"/>
  <c r="AF101" i="16"/>
  <c r="AE101" i="16"/>
  <c r="AD101" i="16"/>
  <c r="AC101" i="16"/>
  <c r="AB101" i="16"/>
  <c r="AA101" i="16"/>
  <c r="Y101" i="16"/>
  <c r="X101" i="16"/>
  <c r="W101" i="16"/>
  <c r="V101" i="16"/>
  <c r="U101" i="16"/>
  <c r="T101" i="16"/>
  <c r="S101" i="16" s="1"/>
  <c r="R101" i="16"/>
  <c r="Q101" i="16"/>
  <c r="P101" i="16"/>
  <c r="O101" i="16"/>
  <c r="N101" i="16"/>
  <c r="M101" i="16"/>
  <c r="L101" i="16"/>
  <c r="K101" i="16"/>
  <c r="J101" i="16"/>
  <c r="I101" i="16"/>
  <c r="AH100" i="16"/>
  <c r="Z100" i="16"/>
  <c r="S100" i="16"/>
  <c r="H100" i="16"/>
  <c r="AH99" i="16"/>
  <c r="Z99" i="16"/>
  <c r="S99" i="16"/>
  <c r="G99" i="16" s="1"/>
  <c r="H99" i="16"/>
  <c r="AH98" i="16"/>
  <c r="Z98" i="16"/>
  <c r="S98" i="16"/>
  <c r="H98" i="16"/>
  <c r="AH97" i="16"/>
  <c r="AG97" i="16"/>
  <c r="AF97" i="16"/>
  <c r="AE97" i="16"/>
  <c r="AD97" i="16"/>
  <c r="AC97" i="16"/>
  <c r="AB97" i="16"/>
  <c r="AA97" i="16"/>
  <c r="Z97" i="16"/>
  <c r="Y97" i="16"/>
  <c r="X97" i="16"/>
  <c r="W97" i="16"/>
  <c r="V97" i="16"/>
  <c r="U97" i="16"/>
  <c r="T97" i="16"/>
  <c r="R97" i="16"/>
  <c r="Q97" i="16"/>
  <c r="P97" i="16"/>
  <c r="O97" i="16"/>
  <c r="N97" i="16"/>
  <c r="M97" i="16"/>
  <c r="L97" i="16"/>
  <c r="K97" i="16"/>
  <c r="J97" i="16"/>
  <c r="I97" i="16"/>
  <c r="AH96" i="16"/>
  <c r="Z96" i="16"/>
  <c r="S96" i="16"/>
  <c r="H96" i="16"/>
  <c r="G96" i="16" s="1"/>
  <c r="AH95" i="16"/>
  <c r="Z95" i="16"/>
  <c r="S95" i="16"/>
  <c r="H95" i="16"/>
  <c r="Z94" i="16"/>
  <c r="S94" i="16"/>
  <c r="H94" i="16"/>
  <c r="G94" i="16" s="1"/>
  <c r="AG93" i="16"/>
  <c r="AF93" i="16"/>
  <c r="AE93" i="16"/>
  <c r="AD93" i="16"/>
  <c r="AC93" i="16"/>
  <c r="AB93" i="16"/>
  <c r="AA93" i="16"/>
  <c r="Y93" i="16"/>
  <c r="X93" i="16"/>
  <c r="W93" i="16"/>
  <c r="V93" i="16"/>
  <c r="U93" i="16"/>
  <c r="T93" i="16"/>
  <c r="R93" i="16"/>
  <c r="Q93" i="16"/>
  <c r="P93" i="16"/>
  <c r="O93" i="16"/>
  <c r="N93" i="16"/>
  <c r="M93" i="16"/>
  <c r="L93" i="16"/>
  <c r="K93" i="16"/>
  <c r="J93" i="16"/>
  <c r="I93" i="16"/>
  <c r="H93" i="16"/>
  <c r="AH92" i="16"/>
  <c r="Z92" i="16"/>
  <c r="S92" i="16"/>
  <c r="H92" i="16"/>
  <c r="Z91" i="16"/>
  <c r="S91" i="16"/>
  <c r="G91" i="16" s="1"/>
  <c r="H91" i="16"/>
  <c r="Z90" i="16"/>
  <c r="S90" i="16"/>
  <c r="H90" i="16"/>
  <c r="AH89" i="16"/>
  <c r="AG89" i="16"/>
  <c r="AF89" i="16"/>
  <c r="AE89" i="16"/>
  <c r="AD89" i="16"/>
  <c r="AC89" i="16"/>
  <c r="AB89" i="16"/>
  <c r="AA89" i="16"/>
  <c r="Y89" i="16"/>
  <c r="X89" i="16"/>
  <c r="W89" i="16"/>
  <c r="V89" i="16"/>
  <c r="U89" i="16"/>
  <c r="T89" i="16"/>
  <c r="R89" i="16"/>
  <c r="Q89" i="16"/>
  <c r="P89" i="16"/>
  <c r="O89" i="16"/>
  <c r="N89" i="16"/>
  <c r="M89" i="16"/>
  <c r="L89" i="16"/>
  <c r="K89" i="16"/>
  <c r="J89" i="16"/>
  <c r="I89" i="16"/>
  <c r="Z88" i="16"/>
  <c r="S88" i="16"/>
  <c r="G88" i="16" s="1"/>
  <c r="H88" i="16"/>
  <c r="Z87" i="16"/>
  <c r="S87" i="16"/>
  <c r="H87" i="16"/>
  <c r="Z86" i="16"/>
  <c r="S86" i="16"/>
  <c r="G86" i="16" s="1"/>
  <c r="H86" i="16"/>
  <c r="AH85" i="16"/>
  <c r="AG85" i="16"/>
  <c r="AF85" i="16"/>
  <c r="AE85" i="16"/>
  <c r="AD85" i="16"/>
  <c r="AC85" i="16"/>
  <c r="AB85" i="16"/>
  <c r="AA85" i="16"/>
  <c r="Y85" i="16"/>
  <c r="X85" i="16"/>
  <c r="W85" i="16"/>
  <c r="V85" i="16"/>
  <c r="U85" i="16"/>
  <c r="S85" i="16" s="1"/>
  <c r="T85" i="16"/>
  <c r="R85" i="16"/>
  <c r="Q85" i="16"/>
  <c r="P85" i="16"/>
  <c r="O85" i="16"/>
  <c r="N85" i="16"/>
  <c r="M85" i="16"/>
  <c r="L85" i="16"/>
  <c r="K85" i="16"/>
  <c r="J85" i="16"/>
  <c r="I85" i="16"/>
  <c r="Z84" i="16"/>
  <c r="S84" i="16"/>
  <c r="H84" i="16"/>
  <c r="Z83" i="16"/>
  <c r="S83" i="16"/>
  <c r="G83" i="16" s="1"/>
  <c r="H83" i="16"/>
  <c r="Z82" i="16"/>
  <c r="S82" i="16"/>
  <c r="H82" i="16"/>
  <c r="Z81" i="16"/>
  <c r="S81" i="16"/>
  <c r="G81" i="16" s="1"/>
  <c r="H81" i="16"/>
  <c r="Z80" i="16"/>
  <c r="S80" i="16"/>
  <c r="H80" i="16"/>
  <c r="AH79" i="16"/>
  <c r="AG79" i="16"/>
  <c r="AF79" i="16"/>
  <c r="AE79" i="16"/>
  <c r="AD79" i="16"/>
  <c r="AC79" i="16"/>
  <c r="AB79" i="16"/>
  <c r="AA79" i="16"/>
  <c r="Y79" i="16"/>
  <c r="X79" i="16"/>
  <c r="W79" i="16"/>
  <c r="V79" i="16"/>
  <c r="U79" i="16"/>
  <c r="T79" i="16"/>
  <c r="R79" i="16"/>
  <c r="Q79" i="16"/>
  <c r="P79" i="16"/>
  <c r="O79" i="16"/>
  <c r="N79" i="16"/>
  <c r="M79" i="16"/>
  <c r="L79" i="16"/>
  <c r="K79" i="16"/>
  <c r="J79" i="16"/>
  <c r="I79" i="16"/>
  <c r="H79" i="16"/>
  <c r="Z78" i="16"/>
  <c r="S78" i="16"/>
  <c r="H78" i="16"/>
  <c r="Z77" i="16"/>
  <c r="S77" i="16"/>
  <c r="H77" i="16"/>
  <c r="Z76" i="16"/>
  <c r="S76" i="16"/>
  <c r="H76" i="16"/>
  <c r="D75" i="16"/>
  <c r="D76" i="16" s="1"/>
  <c r="Z75" i="16"/>
  <c r="S75" i="16"/>
  <c r="H75" i="16"/>
  <c r="AH74" i="16"/>
  <c r="AG74" i="16"/>
  <c r="AF74" i="16"/>
  <c r="AE74" i="16"/>
  <c r="AD74" i="16"/>
  <c r="AC74" i="16"/>
  <c r="AB74" i="16"/>
  <c r="Z74" i="16" s="1"/>
  <c r="AA74" i="16"/>
  <c r="Y74" i="16"/>
  <c r="X74" i="16"/>
  <c r="W74" i="16"/>
  <c r="V74" i="16"/>
  <c r="U74" i="16"/>
  <c r="T74" i="16"/>
  <c r="S74" i="16" s="1"/>
  <c r="R74" i="16"/>
  <c r="Q74" i="16"/>
  <c r="P74" i="16"/>
  <c r="O74" i="16"/>
  <c r="N74" i="16"/>
  <c r="M74" i="16"/>
  <c r="L74" i="16"/>
  <c r="K74" i="16"/>
  <c r="J74" i="16"/>
  <c r="I74" i="16"/>
  <c r="Z72" i="16"/>
  <c r="S72" i="16"/>
  <c r="H72" i="16"/>
  <c r="Z71" i="16"/>
  <c r="S71" i="16"/>
  <c r="H71" i="16"/>
  <c r="G71" i="16" s="1"/>
  <c r="Z70" i="16"/>
  <c r="S70" i="16"/>
  <c r="H70" i="16"/>
  <c r="Z69" i="16"/>
  <c r="S69" i="16"/>
  <c r="H69" i="16"/>
  <c r="AH68" i="16"/>
  <c r="Z68" i="16"/>
  <c r="S68" i="16"/>
  <c r="H68" i="16"/>
  <c r="G68" i="16" s="1"/>
  <c r="AH67" i="16"/>
  <c r="Z67" i="16"/>
  <c r="Y67" i="16"/>
  <c r="X67" i="16"/>
  <c r="W67" i="16"/>
  <c r="V67" i="16"/>
  <c r="U67" i="16"/>
  <c r="T67" i="16"/>
  <c r="S67" i="16"/>
  <c r="R67" i="16"/>
  <c r="Q67" i="16"/>
  <c r="P67" i="16"/>
  <c r="O67" i="16"/>
  <c r="N67" i="16"/>
  <c r="M67" i="16"/>
  <c r="L67" i="16"/>
  <c r="K67" i="16"/>
  <c r="H67" i="16" s="1"/>
  <c r="G67" i="16" s="1"/>
  <c r="J67" i="16"/>
  <c r="I67" i="16"/>
  <c r="Z66" i="16"/>
  <c r="S66" i="16"/>
  <c r="G66" i="16" s="1"/>
  <c r="H66" i="16"/>
  <c r="Z65" i="16"/>
  <c r="S65" i="16"/>
  <c r="G65" i="16" s="1"/>
  <c r="H65" i="16"/>
  <c r="Z64" i="16"/>
  <c r="S64" i="16"/>
  <c r="G64" i="16" s="1"/>
  <c r="H64" i="16"/>
  <c r="Z63" i="16"/>
  <c r="S63" i="16"/>
  <c r="G63" i="16" s="1"/>
  <c r="H63" i="16"/>
  <c r="Z62" i="16"/>
  <c r="S62" i="16"/>
  <c r="G62" i="16" s="1"/>
  <c r="H62" i="16"/>
  <c r="Z61" i="16"/>
  <c r="S61" i="16"/>
  <c r="G61" i="16" s="1"/>
  <c r="H61" i="16"/>
  <c r="Z60" i="16"/>
  <c r="S60" i="16"/>
  <c r="G60" i="16" s="1"/>
  <c r="H60" i="16"/>
  <c r="Z59" i="16"/>
  <c r="S59" i="16"/>
  <c r="G59" i="16" s="1"/>
  <c r="H59" i="16"/>
  <c r="Z58" i="16"/>
  <c r="S58" i="16"/>
  <c r="G58" i="16" s="1"/>
  <c r="H58" i="16"/>
  <c r="Z57" i="16"/>
  <c r="S57" i="16"/>
  <c r="G57" i="16" s="1"/>
  <c r="H57" i="16"/>
  <c r="Z56" i="16"/>
  <c r="S56" i="16"/>
  <c r="G56" i="16" s="1"/>
  <c r="H56" i="16"/>
  <c r="D50" i="16"/>
  <c r="D51" i="16" s="1"/>
  <c r="D52" i="16" s="1"/>
  <c r="D53" i="16" s="1"/>
  <c r="D54" i="16" s="1"/>
  <c r="D55" i="16" s="1"/>
  <c r="D56" i="16" s="1"/>
  <c r="Z55" i="16"/>
  <c r="G55" i="16" s="1"/>
  <c r="S55" i="16"/>
  <c r="H55" i="16"/>
  <c r="Z54" i="16"/>
  <c r="S54" i="16"/>
  <c r="H54" i="16"/>
  <c r="Z53" i="16"/>
  <c r="S53" i="16"/>
  <c r="H53" i="16"/>
  <c r="Z52" i="16"/>
  <c r="S52" i="16"/>
  <c r="H52" i="16"/>
  <c r="Z51" i="16"/>
  <c r="G51" i="16" s="1"/>
  <c r="S51" i="16"/>
  <c r="H51" i="16"/>
  <c r="Z50" i="16"/>
  <c r="S50" i="16"/>
  <c r="H50" i="16"/>
  <c r="Z49" i="16"/>
  <c r="S49" i="16"/>
  <c r="H49" i="16"/>
  <c r="AH48" i="16"/>
  <c r="AG48" i="16"/>
  <c r="AF48" i="16"/>
  <c r="AE48" i="16"/>
  <c r="AD48" i="16"/>
  <c r="AC48" i="16"/>
  <c r="AB48" i="16"/>
  <c r="AA48" i="16"/>
  <c r="Z48" i="16" s="1"/>
  <c r="Y48" i="16"/>
  <c r="X48" i="16"/>
  <c r="W48" i="16"/>
  <c r="V48" i="16"/>
  <c r="U48" i="16"/>
  <c r="T48" i="16"/>
  <c r="R48" i="16"/>
  <c r="Q48" i="16"/>
  <c r="P48" i="16"/>
  <c r="O48" i="16"/>
  <c r="N48" i="16"/>
  <c r="M48" i="16"/>
  <c r="L48" i="16"/>
  <c r="K48" i="16"/>
  <c r="J48" i="16"/>
  <c r="I48" i="16"/>
  <c r="AH47" i="16"/>
  <c r="Z47" i="16"/>
  <c r="S47" i="16"/>
  <c r="G47" i="16" s="1"/>
  <c r="H47" i="16"/>
  <c r="AH45" i="16"/>
  <c r="AF45" i="16"/>
  <c r="AE45" i="16"/>
  <c r="AD45" i="16"/>
  <c r="AC45" i="16"/>
  <c r="AB45" i="16"/>
  <c r="Z45" i="16" s="1"/>
  <c r="AA45" i="16"/>
  <c r="Y45" i="16"/>
  <c r="X45" i="16"/>
  <c r="W45" i="16"/>
  <c r="V45" i="16"/>
  <c r="U45" i="16"/>
  <c r="T45" i="16"/>
  <c r="R45" i="16"/>
  <c r="Q45" i="16"/>
  <c r="P45" i="16"/>
  <c r="O45" i="16"/>
  <c r="N45" i="16"/>
  <c r="M45" i="16"/>
  <c r="L45" i="16"/>
  <c r="K45" i="16"/>
  <c r="J45" i="16"/>
  <c r="I45" i="16"/>
  <c r="Z44" i="16"/>
  <c r="S44" i="16"/>
  <c r="H44" i="16"/>
  <c r="Z43" i="16"/>
  <c r="S43" i="16"/>
  <c r="H43" i="16"/>
  <c r="Z42" i="16"/>
  <c r="S42" i="16"/>
  <c r="H42" i="16"/>
  <c r="Z41" i="16"/>
  <c r="G41" i="16" s="1"/>
  <c r="S41" i="16"/>
  <c r="H41" i="16"/>
  <c r="Z40" i="16"/>
  <c r="S40" i="16"/>
  <c r="H40" i="16"/>
  <c r="Z39" i="16"/>
  <c r="S39" i="16"/>
  <c r="H39" i="16"/>
  <c r="Z38" i="16"/>
  <c r="S38" i="16"/>
  <c r="H38" i="16"/>
  <c r="Z37" i="16"/>
  <c r="G37" i="16" s="1"/>
  <c r="S37" i="16"/>
  <c r="H37" i="16"/>
  <c r="Z36" i="16"/>
  <c r="S36" i="16"/>
  <c r="H36" i="16"/>
  <c r="Z35" i="16"/>
  <c r="S35" i="16"/>
  <c r="H35" i="16"/>
  <c r="Z34" i="16"/>
  <c r="S34" i="16"/>
  <c r="H34" i="16"/>
  <c r="Z33" i="16"/>
  <c r="W33" i="16"/>
  <c r="S33" i="16" s="1"/>
  <c r="H33" i="16"/>
  <c r="Z32" i="16"/>
  <c r="S32" i="16"/>
  <c r="G32" i="16" s="1"/>
  <c r="H32" i="16"/>
  <c r="Z31" i="16"/>
  <c r="T31" i="16"/>
  <c r="T30" i="16" s="1"/>
  <c r="H31" i="16"/>
  <c r="AH30" i="16"/>
  <c r="AF30" i="16"/>
  <c r="AE30" i="16"/>
  <c r="AD30" i="16"/>
  <c r="AC30" i="16"/>
  <c r="AB30" i="16"/>
  <c r="AA30" i="16"/>
  <c r="Z30" i="16" s="1"/>
  <c r="Y30" i="16"/>
  <c r="X30" i="16"/>
  <c r="V30" i="16"/>
  <c r="U30" i="16"/>
  <c r="R30" i="16"/>
  <c r="Q30" i="16"/>
  <c r="P30" i="16"/>
  <c r="O30" i="16"/>
  <c r="N30" i="16"/>
  <c r="M30" i="16"/>
  <c r="L30" i="16"/>
  <c r="K30" i="16"/>
  <c r="J30" i="16"/>
  <c r="I30" i="16"/>
  <c r="Z29" i="16"/>
  <c r="S29" i="16"/>
  <c r="H29" i="16"/>
  <c r="Z28" i="16"/>
  <c r="S28" i="16"/>
  <c r="H28" i="16"/>
  <c r="Z27" i="16"/>
  <c r="S27" i="16"/>
  <c r="H27" i="16"/>
  <c r="G27" i="16" s="1"/>
  <c r="Z26" i="16"/>
  <c r="S26" i="16"/>
  <c r="H26" i="16"/>
  <c r="G26" i="16" s="1"/>
  <c r="Z25" i="16"/>
  <c r="S25" i="16"/>
  <c r="H25" i="16"/>
  <c r="Z24" i="16"/>
  <c r="S24" i="16"/>
  <c r="H24" i="16"/>
  <c r="Z23" i="16"/>
  <c r="S23" i="16"/>
  <c r="H23" i="16"/>
  <c r="G23" i="16" s="1"/>
  <c r="Z22" i="16"/>
  <c r="S22" i="16"/>
  <c r="H22" i="16"/>
  <c r="G22" i="16" s="1"/>
  <c r="Z21" i="16"/>
  <c r="S21" i="16"/>
  <c r="H21" i="16"/>
  <c r="AF20" i="16"/>
  <c r="AE20" i="16"/>
  <c r="AD20" i="16"/>
  <c r="AC20" i="16"/>
  <c r="AB20" i="16"/>
  <c r="AB11" i="16" s="1"/>
  <c r="AA20" i="16"/>
  <c r="Y20" i="16"/>
  <c r="X20" i="16"/>
  <c r="W20" i="16"/>
  <c r="V20" i="16"/>
  <c r="U20" i="16"/>
  <c r="T20" i="16"/>
  <c r="R20" i="16"/>
  <c r="Q20" i="16"/>
  <c r="P20" i="16"/>
  <c r="O20" i="16"/>
  <c r="N20" i="16"/>
  <c r="M20" i="16"/>
  <c r="L20" i="16"/>
  <c r="K20" i="16"/>
  <c r="J20" i="16"/>
  <c r="I20" i="16"/>
  <c r="H20" i="16" s="1"/>
  <c r="Z19" i="16"/>
  <c r="S19" i="16"/>
  <c r="H19" i="16"/>
  <c r="G19" i="16" s="1"/>
  <c r="Z18" i="16"/>
  <c r="S18" i="16"/>
  <c r="H18" i="16"/>
  <c r="AH17" i="16"/>
  <c r="AG17" i="16"/>
  <c r="AF17" i="16"/>
  <c r="AE17" i="16"/>
  <c r="AD17" i="16"/>
  <c r="AC17" i="16"/>
  <c r="AB17" i="16"/>
  <c r="AA17" i="16"/>
  <c r="Y17" i="16"/>
  <c r="X17" i="16"/>
  <c r="X11" i="16" s="1"/>
  <c r="W17" i="16"/>
  <c r="V17" i="16"/>
  <c r="U17" i="16"/>
  <c r="U11" i="16" s="1"/>
  <c r="T17" i="16"/>
  <c r="S17" i="16" s="1"/>
  <c r="R17" i="16"/>
  <c r="Q17" i="16"/>
  <c r="P17" i="16"/>
  <c r="O17" i="16"/>
  <c r="O11" i="16" s="1"/>
  <c r="O4" i="16" s="1"/>
  <c r="N17" i="16"/>
  <c r="M17" i="16"/>
  <c r="L17" i="16"/>
  <c r="L11" i="16" s="1"/>
  <c r="L4" i="16" s="1"/>
  <c r="K17" i="16"/>
  <c r="J17" i="16"/>
  <c r="I17" i="16"/>
  <c r="Z16" i="16"/>
  <c r="S16" i="16"/>
  <c r="H16" i="16"/>
  <c r="Z15" i="16"/>
  <c r="S15" i="16"/>
  <c r="H15" i="16"/>
  <c r="Z14" i="16"/>
  <c r="S14" i="16"/>
  <c r="H14" i="16"/>
  <c r="G14" i="16" s="1"/>
  <c r="Z13" i="16"/>
  <c r="S13" i="16"/>
  <c r="H13" i="16"/>
  <c r="G13" i="16" s="1"/>
  <c r="AH12" i="16"/>
  <c r="AG12" i="16"/>
  <c r="AG11" i="16" s="1"/>
  <c r="AF12" i="16"/>
  <c r="AE12" i="16"/>
  <c r="AD12" i="16"/>
  <c r="AC12" i="16"/>
  <c r="AB12" i="16"/>
  <c r="AA12" i="16"/>
  <c r="AA11" i="16" s="1"/>
  <c r="Z12" i="16"/>
  <c r="Y12" i="16"/>
  <c r="X12" i="16"/>
  <c r="W12" i="16"/>
  <c r="V12" i="16"/>
  <c r="U12" i="16"/>
  <c r="T12" i="16"/>
  <c r="R12" i="16"/>
  <c r="Q12" i="16"/>
  <c r="Q11" i="16" s="1"/>
  <c r="Q4" i="16" s="1"/>
  <c r="P12" i="16"/>
  <c r="O12" i="16"/>
  <c r="N12" i="16"/>
  <c r="M12" i="16"/>
  <c r="M11" i="16" s="1"/>
  <c r="L12" i="16"/>
  <c r="K12" i="16"/>
  <c r="J12" i="16"/>
  <c r="I12" i="16"/>
  <c r="I11" i="16" s="1"/>
  <c r="I4" i="16" s="1"/>
  <c r="AF11" i="16"/>
  <c r="AE11" i="16"/>
  <c r="Y11" i="16"/>
  <c r="Y4" i="16"/>
  <c r="D136" i="11"/>
  <c r="D137" i="11" s="1"/>
  <c r="D30" i="11"/>
  <c r="D31" i="11"/>
  <c r="D48" i="11"/>
  <c r="D72" i="11"/>
  <c r="D96" i="11"/>
  <c r="D9" i="2"/>
  <c r="D13" i="2"/>
  <c r="D34" i="2"/>
  <c r="D40" i="2"/>
  <c r="D47" i="2"/>
  <c r="D54" i="2"/>
  <c r="D61" i="2"/>
  <c r="D96" i="2"/>
  <c r="D95" i="2"/>
  <c r="D8" i="3" s="1"/>
  <c r="D75" i="2"/>
  <c r="D77" i="2"/>
  <c r="D86" i="2"/>
  <c r="D89" i="2"/>
  <c r="D92" i="2"/>
  <c r="D115" i="2"/>
  <c r="D148" i="2"/>
  <c r="G148" i="2" s="1"/>
  <c r="D153" i="2"/>
  <c r="D152" i="2" s="1"/>
  <c r="D157" i="2"/>
  <c r="D162" i="2"/>
  <c r="D164" i="2"/>
  <c r="D161" i="2" s="1"/>
  <c r="F161" i="2" s="1"/>
  <c r="D167" i="2"/>
  <c r="D166" i="2" s="1"/>
  <c r="D173" i="2"/>
  <c r="D172" i="2" s="1"/>
  <c r="D177" i="2"/>
  <c r="D176" i="2" s="1"/>
  <c r="D180" i="2"/>
  <c r="D179" i="2" s="1"/>
  <c r="D184" i="2"/>
  <c r="D183" i="2"/>
  <c r="D106" i="2"/>
  <c r="D105" i="2" s="1"/>
  <c r="D104" i="2" s="1"/>
  <c r="D11" i="3" s="1"/>
  <c r="D108" i="2"/>
  <c r="D188" i="2"/>
  <c r="D191" i="2"/>
  <c r="D195" i="2"/>
  <c r="D197" i="2"/>
  <c r="D194" i="2"/>
  <c r="D200" i="2"/>
  <c r="D199" i="2" s="1"/>
  <c r="D203" i="2"/>
  <c r="D202" i="2"/>
  <c r="F202" i="2" s="1"/>
  <c r="D206" i="2"/>
  <c r="D205" i="2" s="1"/>
  <c r="D210" i="2"/>
  <c r="D209" i="2"/>
  <c r="D213" i="2"/>
  <c r="D212" i="2" s="1"/>
  <c r="D13" i="3" s="1"/>
  <c r="D218" i="2"/>
  <c r="D220" i="2"/>
  <c r="D223" i="2"/>
  <c r="D225" i="2"/>
  <c r="D230" i="2"/>
  <c r="D16" i="3"/>
  <c r="D228" i="2"/>
  <c r="D17" i="3" s="1"/>
  <c r="D235" i="2"/>
  <c r="D18" i="3"/>
  <c r="D240" i="2"/>
  <c r="D19" i="3" s="1"/>
  <c r="D16" i="11"/>
  <c r="D19" i="11" s="1"/>
  <c r="C26" i="10"/>
  <c r="C25" i="10"/>
  <c r="C17" i="10"/>
  <c r="C16" i="10"/>
  <c r="E131" i="2"/>
  <c r="F10" i="2"/>
  <c r="F9" i="2" s="1"/>
  <c r="F11" i="2"/>
  <c r="F12" i="2"/>
  <c r="F14" i="2"/>
  <c r="F15" i="2"/>
  <c r="F16" i="2"/>
  <c r="F17" i="2"/>
  <c r="F18" i="2"/>
  <c r="F19" i="2"/>
  <c r="F20" i="2"/>
  <c r="F21" i="2"/>
  <c r="F22" i="2"/>
  <c r="F23" i="2"/>
  <c r="F24" i="2"/>
  <c r="F25" i="2"/>
  <c r="F26" i="2"/>
  <c r="F27" i="2"/>
  <c r="F28" i="2"/>
  <c r="F29" i="2"/>
  <c r="F30" i="2"/>
  <c r="F31" i="2"/>
  <c r="F32" i="2"/>
  <c r="F33" i="2"/>
  <c r="F35" i="2"/>
  <c r="F36" i="2"/>
  <c r="F37" i="2"/>
  <c r="F38" i="2"/>
  <c r="F39" i="2"/>
  <c r="F41" i="2"/>
  <c r="F42" i="2"/>
  <c r="F43" i="2"/>
  <c r="F44" i="2"/>
  <c r="F45" i="2"/>
  <c r="F46" i="2"/>
  <c r="F48" i="2"/>
  <c r="F49" i="2"/>
  <c r="F50" i="2"/>
  <c r="F51" i="2"/>
  <c r="F52" i="2"/>
  <c r="F55" i="2"/>
  <c r="F56" i="2"/>
  <c r="F57" i="2"/>
  <c r="F58" i="2"/>
  <c r="F59" i="2"/>
  <c r="F60" i="2"/>
  <c r="F62" i="2"/>
  <c r="F63" i="2"/>
  <c r="F64" i="2"/>
  <c r="F65" i="2"/>
  <c r="F66" i="2"/>
  <c r="F67" i="2"/>
  <c r="F68" i="2"/>
  <c r="F69" i="2"/>
  <c r="F70" i="2"/>
  <c r="F71" i="2"/>
  <c r="F72" i="2"/>
  <c r="F73" i="2"/>
  <c r="E96" i="2"/>
  <c r="E95" i="2" s="1"/>
  <c r="F85" i="2"/>
  <c r="I84" i="2"/>
  <c r="E75" i="2"/>
  <c r="E77" i="2"/>
  <c r="E86" i="2"/>
  <c r="E89" i="2"/>
  <c r="E92" i="2"/>
  <c r="E9" i="2"/>
  <c r="G9" i="2" s="1"/>
  <c r="E13" i="2"/>
  <c r="G13" i="2" s="1"/>
  <c r="E34" i="2"/>
  <c r="E40" i="2"/>
  <c r="E54" i="2"/>
  <c r="G54" i="2" s="1"/>
  <c r="E61" i="2"/>
  <c r="G61" i="2" s="1"/>
  <c r="E110" i="2"/>
  <c r="F110" i="2" s="1"/>
  <c r="E53" i="2"/>
  <c r="F53" i="2" s="1"/>
  <c r="E184" i="2"/>
  <c r="E200" i="2"/>
  <c r="G93" i="2"/>
  <c r="F93" i="2"/>
  <c r="G91" i="2"/>
  <c r="F91" i="2"/>
  <c r="G90" i="2"/>
  <c r="F90" i="2"/>
  <c r="G88" i="2"/>
  <c r="F88" i="2"/>
  <c r="G87" i="2"/>
  <c r="F87" i="2"/>
  <c r="G85" i="2"/>
  <c r="G84" i="2"/>
  <c r="F84" i="2"/>
  <c r="G83" i="2"/>
  <c r="F83" i="2"/>
  <c r="G82" i="2"/>
  <c r="F82" i="2"/>
  <c r="G81" i="2"/>
  <c r="F81" i="2"/>
  <c r="G80" i="2"/>
  <c r="F80" i="2"/>
  <c r="G79" i="2"/>
  <c r="F79" i="2"/>
  <c r="G78" i="2"/>
  <c r="F78" i="2"/>
  <c r="G76" i="2"/>
  <c r="F76" i="2"/>
  <c r="G241" i="2"/>
  <c r="F241" i="2"/>
  <c r="E240" i="2"/>
  <c r="E19" i="3" s="1"/>
  <c r="G239" i="2"/>
  <c r="F239" i="2"/>
  <c r="G238" i="2"/>
  <c r="F238" i="2"/>
  <c r="G237" i="2"/>
  <c r="F237" i="2"/>
  <c r="G236" i="2"/>
  <c r="F236" i="2"/>
  <c r="E235" i="2"/>
  <c r="E18" i="3" s="1"/>
  <c r="G234" i="2"/>
  <c r="F234" i="2"/>
  <c r="G233" i="2"/>
  <c r="F233" i="2"/>
  <c r="G232" i="2"/>
  <c r="F232" i="2"/>
  <c r="G231" i="2"/>
  <c r="F231" i="2"/>
  <c r="E230" i="2"/>
  <c r="G230" i="2" s="1"/>
  <c r="G229" i="2"/>
  <c r="F229" i="2"/>
  <c r="E228" i="2"/>
  <c r="E17" i="3" s="1"/>
  <c r="G226" i="2"/>
  <c r="F226" i="2"/>
  <c r="E225" i="2"/>
  <c r="G224" i="2"/>
  <c r="F224" i="2"/>
  <c r="E223" i="2"/>
  <c r="G222" i="2"/>
  <c r="F222" i="2"/>
  <c r="G221" i="2"/>
  <c r="F221" i="2"/>
  <c r="E220" i="2"/>
  <c r="G219" i="2"/>
  <c r="F219" i="2"/>
  <c r="E218" i="2"/>
  <c r="G216" i="2"/>
  <c r="F216" i="2"/>
  <c r="G215" i="2"/>
  <c r="F215" i="2"/>
  <c r="G214" i="2"/>
  <c r="F214" i="2"/>
  <c r="E213" i="2"/>
  <c r="F213" i="2" s="1"/>
  <c r="G211" i="2"/>
  <c r="F211" i="2"/>
  <c r="E210" i="2"/>
  <c r="E209" i="2"/>
  <c r="G208" i="2"/>
  <c r="F208" i="2"/>
  <c r="G207" i="2"/>
  <c r="F207" i="2"/>
  <c r="E206" i="2"/>
  <c r="G204" i="2"/>
  <c r="F204" i="2"/>
  <c r="E203" i="2"/>
  <c r="G201" i="2"/>
  <c r="F201" i="2"/>
  <c r="G198" i="2"/>
  <c r="F198" i="2"/>
  <c r="E197" i="2"/>
  <c r="G196" i="2"/>
  <c r="F196" i="2"/>
  <c r="E195" i="2"/>
  <c r="G195" i="2" s="1"/>
  <c r="G193" i="2"/>
  <c r="F193" i="2"/>
  <c r="G192" i="2"/>
  <c r="F192" i="2"/>
  <c r="E191" i="2"/>
  <c r="G191" i="2" s="1"/>
  <c r="G190" i="2"/>
  <c r="F190" i="2"/>
  <c r="G189" i="2"/>
  <c r="F189" i="2"/>
  <c r="E188" i="2"/>
  <c r="G185" i="2"/>
  <c r="F185" i="2"/>
  <c r="G182" i="2"/>
  <c r="F182" i="2"/>
  <c r="G181" i="2"/>
  <c r="F181" i="2"/>
  <c r="E180" i="2"/>
  <c r="E179" i="2" s="1"/>
  <c r="G178" i="2"/>
  <c r="F178" i="2"/>
  <c r="E177" i="2"/>
  <c r="E176" i="2" s="1"/>
  <c r="G175" i="2"/>
  <c r="F175" i="2"/>
  <c r="G174" i="2"/>
  <c r="F174" i="2"/>
  <c r="E173" i="2"/>
  <c r="E172" i="2" s="1"/>
  <c r="G171" i="2"/>
  <c r="F171" i="2"/>
  <c r="G170" i="2"/>
  <c r="F170" i="2"/>
  <c r="G169" i="2"/>
  <c r="F169" i="2"/>
  <c r="G168" i="2"/>
  <c r="F168" i="2"/>
  <c r="E167" i="2"/>
  <c r="G165" i="2"/>
  <c r="F165" i="2"/>
  <c r="E164" i="2"/>
  <c r="G163" i="2"/>
  <c r="F163" i="2"/>
  <c r="E162" i="2"/>
  <c r="G160" i="2"/>
  <c r="F160" i="2"/>
  <c r="G159" i="2"/>
  <c r="F159" i="2"/>
  <c r="G158" i="2"/>
  <c r="F158" i="2"/>
  <c r="E157" i="2"/>
  <c r="G157" i="2" s="1"/>
  <c r="G156" i="2"/>
  <c r="F156" i="2"/>
  <c r="G155" i="2"/>
  <c r="F155" i="2"/>
  <c r="G154" i="2"/>
  <c r="F154" i="2"/>
  <c r="E153" i="2"/>
  <c r="G150" i="2"/>
  <c r="F150" i="2"/>
  <c r="G149" i="2"/>
  <c r="F149" i="2"/>
  <c r="E148" i="2"/>
  <c r="G147" i="2"/>
  <c r="F147" i="2"/>
  <c r="G146" i="2"/>
  <c r="F146" i="2"/>
  <c r="G145" i="2"/>
  <c r="F145" i="2"/>
  <c r="G144" i="2"/>
  <c r="F144" i="2"/>
  <c r="G143" i="2"/>
  <c r="F143" i="2"/>
  <c r="G142" i="2"/>
  <c r="F142" i="2"/>
  <c r="G141" i="2"/>
  <c r="F141" i="2"/>
  <c r="G140" i="2"/>
  <c r="F140" i="2"/>
  <c r="G139" i="2"/>
  <c r="F139" i="2"/>
  <c r="G138" i="2"/>
  <c r="F138" i="2"/>
  <c r="G137" i="2"/>
  <c r="F137" i="2"/>
  <c r="G136" i="2"/>
  <c r="F136" i="2"/>
  <c r="G135" i="2"/>
  <c r="F135" i="2"/>
  <c r="G134" i="2"/>
  <c r="F134" i="2"/>
  <c r="G133" i="2"/>
  <c r="F133" i="2"/>
  <c r="G132" i="2"/>
  <c r="F132" i="2"/>
  <c r="G131" i="2"/>
  <c r="F131" i="2"/>
  <c r="G130" i="2"/>
  <c r="F130" i="2"/>
  <c r="G129" i="2"/>
  <c r="F129" i="2"/>
  <c r="G128" i="2"/>
  <c r="F128" i="2"/>
  <c r="G127" i="2"/>
  <c r="F127" i="2"/>
  <c r="G126" i="2"/>
  <c r="F126" i="2"/>
  <c r="G125" i="2"/>
  <c r="F125" i="2"/>
  <c r="G124" i="2"/>
  <c r="F124" i="2"/>
  <c r="G123" i="2"/>
  <c r="F123" i="2"/>
  <c r="G122" i="2"/>
  <c r="F122" i="2"/>
  <c r="G121" i="2"/>
  <c r="F121" i="2"/>
  <c r="G120" i="2"/>
  <c r="F120" i="2"/>
  <c r="G119" i="2"/>
  <c r="F119" i="2"/>
  <c r="G118" i="2"/>
  <c r="F118" i="2"/>
  <c r="G117" i="2"/>
  <c r="F117" i="2"/>
  <c r="G116" i="2"/>
  <c r="F116" i="2"/>
  <c r="E115" i="2"/>
  <c r="F115" i="2" s="1"/>
  <c r="G112" i="2"/>
  <c r="F112" i="2"/>
  <c r="G111" i="2"/>
  <c r="F111" i="2"/>
  <c r="G110" i="2"/>
  <c r="G109" i="2"/>
  <c r="F109" i="2"/>
  <c r="E108" i="2"/>
  <c r="G107" i="2"/>
  <c r="F107" i="2"/>
  <c r="E106" i="2"/>
  <c r="E105" i="2" s="1"/>
  <c r="G103" i="2"/>
  <c r="F103" i="2"/>
  <c r="G102" i="2"/>
  <c r="F102" i="2"/>
  <c r="G101" i="2"/>
  <c r="F101" i="2"/>
  <c r="G100" i="2"/>
  <c r="F100" i="2"/>
  <c r="G99" i="2"/>
  <c r="F99" i="2"/>
  <c r="G98" i="2"/>
  <c r="F98" i="2"/>
  <c r="G97" i="2"/>
  <c r="F97" i="2"/>
  <c r="G73" i="2"/>
  <c r="G72" i="2"/>
  <c r="G71" i="2"/>
  <c r="G70" i="2"/>
  <c r="G69" i="2"/>
  <c r="G68" i="2"/>
  <c r="G67" i="2"/>
  <c r="G66" i="2"/>
  <c r="G65" i="2"/>
  <c r="G64" i="2"/>
  <c r="G63" i="2"/>
  <c r="G62" i="2"/>
  <c r="G60" i="2"/>
  <c r="G59" i="2"/>
  <c r="G58" i="2"/>
  <c r="G57" i="2"/>
  <c r="G56" i="2"/>
  <c r="G55" i="2"/>
  <c r="G53" i="2"/>
  <c r="G52" i="2"/>
  <c r="G51" i="2"/>
  <c r="G50" i="2"/>
  <c r="G49" i="2"/>
  <c r="G48"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2" i="2"/>
  <c r="G11" i="2"/>
  <c r="G10" i="2"/>
  <c r="E217" i="2"/>
  <c r="E15" i="3"/>
  <c r="G77" i="2"/>
  <c r="D227" i="2"/>
  <c r="F77" i="2"/>
  <c r="G92" i="2"/>
  <c r="G206" i="2"/>
  <c r="F157" i="2"/>
  <c r="G184" i="2"/>
  <c r="F220" i="2"/>
  <c r="G197" i="2"/>
  <c r="F235" i="2"/>
  <c r="F18" i="3" s="1"/>
  <c r="G180" i="2"/>
  <c r="G108" i="2"/>
  <c r="F184" i="2"/>
  <c r="G210" i="2"/>
  <c r="G223" i="2"/>
  <c r="F240" i="2"/>
  <c r="F19" i="3" s="1"/>
  <c r="F75" i="2"/>
  <c r="F92" i="2"/>
  <c r="F89" i="2"/>
  <c r="G167" i="2"/>
  <c r="E183" i="2"/>
  <c r="F183" i="2" s="1"/>
  <c r="E187" i="2"/>
  <c r="G209" i="2"/>
  <c r="G75" i="2"/>
  <c r="G89" i="2"/>
  <c r="G96" i="2"/>
  <c r="F197" i="2"/>
  <c r="E202" i="2"/>
  <c r="F223" i="2"/>
  <c r="G240" i="2"/>
  <c r="G218" i="2"/>
  <c r="G225" i="2"/>
  <c r="E161" i="2"/>
  <c r="G161" i="2" s="1"/>
  <c r="E194" i="2"/>
  <c r="F194" i="2" s="1"/>
  <c r="E205" i="2"/>
  <c r="G205" i="2" s="1"/>
  <c r="F96" i="2"/>
  <c r="F108" i="2"/>
  <c r="F153" i="2"/>
  <c r="F167" i="2"/>
  <c r="F173" i="2"/>
  <c r="F177" i="2"/>
  <c r="F191" i="2"/>
  <c r="F200" i="2"/>
  <c r="F206" i="2"/>
  <c r="F210" i="2"/>
  <c r="F218" i="2"/>
  <c r="F225" i="2"/>
  <c r="E166" i="2"/>
  <c r="G153" i="2"/>
  <c r="G173" i="2"/>
  <c r="G177" i="2"/>
  <c r="G194" i="2"/>
  <c r="F209" i="2"/>
  <c r="G166" i="2"/>
  <c r="F166" i="2"/>
  <c r="F137" i="11" l="1"/>
  <c r="F30" i="18" s="1"/>
  <c r="F28" i="18"/>
  <c r="G28" i="18" s="1"/>
  <c r="C31" i="11"/>
  <c r="F130" i="11"/>
  <c r="C30" i="11"/>
  <c r="D64" i="11"/>
  <c r="D67" i="11" s="1"/>
  <c r="D75" i="11"/>
  <c r="C72" i="11"/>
  <c r="C75" i="11" s="1"/>
  <c r="G138" i="11"/>
  <c r="G139" i="11"/>
  <c r="C63" i="11"/>
  <c r="G130" i="11"/>
  <c r="G131" i="11"/>
  <c r="E67" i="11"/>
  <c r="C41" i="11"/>
  <c r="D51" i="11"/>
  <c r="C48" i="11"/>
  <c r="C51" i="11" s="1"/>
  <c r="D139" i="11"/>
  <c r="C136" i="11"/>
  <c r="E17" i="11"/>
  <c r="E18" i="11" s="1"/>
  <c r="D99" i="11"/>
  <c r="C96" i="11"/>
  <c r="C99" i="11" s="1"/>
  <c r="C128" i="11"/>
  <c r="C131" i="11" s="1"/>
  <c r="G64" i="11"/>
  <c r="G67" i="11" s="1"/>
  <c r="C62" i="11"/>
  <c r="E29" i="10"/>
  <c r="E21" i="10"/>
  <c r="F29" i="10"/>
  <c r="F30" i="10"/>
  <c r="G26" i="18"/>
  <c r="H26" i="18"/>
  <c r="G22" i="18"/>
  <c r="H22" i="18"/>
  <c r="C16" i="11"/>
  <c r="G183" i="2"/>
  <c r="E227" i="2"/>
  <c r="F195" i="2"/>
  <c r="F164" i="2"/>
  <c r="E74" i="2"/>
  <c r="F13" i="2"/>
  <c r="D74" i="2"/>
  <c r="D9" i="3" s="1"/>
  <c r="F86" i="2"/>
  <c r="G86" i="2"/>
  <c r="E114" i="2"/>
  <c r="G115" i="2"/>
  <c r="G106" i="2"/>
  <c r="G164" i="2"/>
  <c r="D217" i="2"/>
  <c r="G220" i="2"/>
  <c r="F148" i="2"/>
  <c r="G202" i="2"/>
  <c r="G162" i="2"/>
  <c r="F162" i="2"/>
  <c r="G203" i="2"/>
  <c r="F203" i="2"/>
  <c r="E212" i="2"/>
  <c r="E13" i="3" s="1"/>
  <c r="G13" i="3" s="1"/>
  <c r="G213" i="2"/>
  <c r="E16" i="3"/>
  <c r="G16" i="3" s="1"/>
  <c r="F230" i="2"/>
  <c r="F16" i="3" s="1"/>
  <c r="E199" i="2"/>
  <c r="G199" i="2" s="1"/>
  <c r="G200" i="2"/>
  <c r="F205" i="2"/>
  <c r="D187" i="2"/>
  <c r="G187" i="2" s="1"/>
  <c r="F188" i="2"/>
  <c r="G188" i="2"/>
  <c r="D8" i="2"/>
  <c r="K11" i="16"/>
  <c r="K4" i="16" s="1"/>
  <c r="H17" i="16"/>
  <c r="G17" i="3"/>
  <c r="G18" i="3"/>
  <c r="F34" i="2"/>
  <c r="F8" i="2" s="1"/>
  <c r="D151" i="2"/>
  <c r="D114" i="2"/>
  <c r="F114" i="2" s="1"/>
  <c r="J11" i="16"/>
  <c r="J4" i="16" s="1"/>
  <c r="N11" i="16"/>
  <c r="N4" i="16" s="1"/>
  <c r="R11" i="16"/>
  <c r="R4" i="16" s="1"/>
  <c r="F31" i="18"/>
  <c r="G235" i="2"/>
  <c r="F228" i="2"/>
  <c r="F17" i="3" s="1"/>
  <c r="G228" i="2"/>
  <c r="F180" i="2"/>
  <c r="E152" i="2"/>
  <c r="G19" i="3"/>
  <c r="F47" i="2"/>
  <c r="F61" i="2"/>
  <c r="F40" i="2"/>
  <c r="G21" i="16"/>
  <c r="G25" i="16"/>
  <c r="G29" i="16"/>
  <c r="F54" i="2"/>
  <c r="H12" i="16"/>
  <c r="H11" i="16" s="1"/>
  <c r="H4" i="16" s="1"/>
  <c r="P11" i="16"/>
  <c r="P4" i="16" s="1"/>
  <c r="AC11" i="16"/>
  <c r="G15" i="16"/>
  <c r="G12" i="16" s="1"/>
  <c r="AD11" i="16"/>
  <c r="G24" i="16"/>
  <c r="G28" i="16"/>
  <c r="G80" i="16"/>
  <c r="G113" i="16"/>
  <c r="G148" i="16"/>
  <c r="S12" i="16"/>
  <c r="G16" i="16"/>
  <c r="Z17" i="16"/>
  <c r="G18" i="16"/>
  <c r="S20" i="16"/>
  <c r="Z20" i="16"/>
  <c r="W30" i="16"/>
  <c r="W11" i="16" s="1"/>
  <c r="W4" i="16" s="1"/>
  <c r="G36" i="16"/>
  <c r="G40" i="16"/>
  <c r="G44" i="16"/>
  <c r="G50" i="16"/>
  <c r="G54" i="16"/>
  <c r="G70" i="16"/>
  <c r="G78" i="16"/>
  <c r="Z79" i="16"/>
  <c r="G79" i="16" s="1"/>
  <c r="G82" i="16"/>
  <c r="H85" i="16"/>
  <c r="G85" i="16" s="1"/>
  <c r="Z85" i="16"/>
  <c r="G87" i="16"/>
  <c r="S89" i="16"/>
  <c r="G92" i="16"/>
  <c r="H97" i="16"/>
  <c r="G98" i="16"/>
  <c r="G100" i="16"/>
  <c r="H101" i="16"/>
  <c r="G112" i="16"/>
  <c r="S115" i="16"/>
  <c r="G116" i="16"/>
  <c r="G118" i="16"/>
  <c r="H119" i="16"/>
  <c r="Z123" i="16"/>
  <c r="G123" i="16" s="1"/>
  <c r="H127" i="16"/>
  <c r="G129" i="16"/>
  <c r="G131" i="16"/>
  <c r="Z138" i="16"/>
  <c r="G138" i="16" s="1"/>
  <c r="H142" i="16"/>
  <c r="G143" i="16"/>
  <c r="G145" i="16"/>
  <c r="H146" i="16"/>
  <c r="G146" i="16" s="1"/>
  <c r="G147" i="16"/>
  <c r="S150" i="16"/>
  <c r="G151" i="16"/>
  <c r="G153" i="16"/>
  <c r="G35" i="16"/>
  <c r="G39" i="16"/>
  <c r="G43" i="16"/>
  <c r="H45" i="16"/>
  <c r="G45" i="16" s="1"/>
  <c r="S45" i="16"/>
  <c r="G49" i="16"/>
  <c r="G53" i="16"/>
  <c r="G69" i="16"/>
  <c r="H74" i="16"/>
  <c r="G74" i="16" s="1"/>
  <c r="G77" i="16"/>
  <c r="H89" i="16"/>
  <c r="Z89" i="16"/>
  <c r="Z93" i="16"/>
  <c r="S97" i="16"/>
  <c r="Z101" i="16"/>
  <c r="S107" i="16"/>
  <c r="G107" i="16" s="1"/>
  <c r="G114" i="16"/>
  <c r="H115" i="16"/>
  <c r="Z115" i="16"/>
  <c r="Z119" i="16"/>
  <c r="G119" i="16" s="1"/>
  <c r="S123" i="16"/>
  <c r="S127" i="16"/>
  <c r="S138" i="16"/>
  <c r="S142" i="16"/>
  <c r="G142" i="16" s="1"/>
  <c r="Z146" i="16"/>
  <c r="G149" i="16"/>
  <c r="H150" i="16"/>
  <c r="Z150" i="16"/>
  <c r="V11" i="16"/>
  <c r="V4" i="16" s="1"/>
  <c r="H30" i="16"/>
  <c r="G33" i="16"/>
  <c r="G34" i="16"/>
  <c r="G38" i="16"/>
  <c r="G42" i="16"/>
  <c r="H48" i="16"/>
  <c r="S48" i="16"/>
  <c r="G52" i="16"/>
  <c r="G72" i="16"/>
  <c r="G75" i="16"/>
  <c r="G76" i="16"/>
  <c r="S79" i="16"/>
  <c r="G84" i="16"/>
  <c r="G90" i="16"/>
  <c r="S93" i="16"/>
  <c r="G95" i="16"/>
  <c r="AH93" i="16"/>
  <c r="AH11" i="16" s="1"/>
  <c r="AH4" i="16" s="1"/>
  <c r="G106" i="16"/>
  <c r="H107" i="16"/>
  <c r="Z107" i="16"/>
  <c r="G109" i="16"/>
  <c r="Z111" i="16"/>
  <c r="G121" i="16"/>
  <c r="G125" i="16"/>
  <c r="H134" i="16"/>
  <c r="G136" i="16"/>
  <c r="G140" i="16"/>
  <c r="G66" i="11"/>
  <c r="D74" i="11"/>
  <c r="D18" i="11"/>
  <c r="D138" i="11"/>
  <c r="F90" i="11"/>
  <c r="G120" i="11"/>
  <c r="G123" i="11" s="1"/>
  <c r="D98" i="11"/>
  <c r="G98" i="11"/>
  <c r="D50" i="11"/>
  <c r="C50" i="11" s="1"/>
  <c r="D40" i="11"/>
  <c r="E24" i="11"/>
  <c r="C164" i="11"/>
  <c r="G156" i="11"/>
  <c r="E26" i="11"/>
  <c r="E23" i="11"/>
  <c r="D22" i="11"/>
  <c r="D23" i="11"/>
  <c r="E22" i="11"/>
  <c r="G24" i="11"/>
  <c r="G25" i="11" s="1"/>
  <c r="C18" i="10"/>
  <c r="C21" i="10" s="1"/>
  <c r="C27" i="10"/>
  <c r="S30" i="16"/>
  <c r="S11" i="16" s="1"/>
  <c r="S4" i="16" s="1"/>
  <c r="T11" i="16"/>
  <c r="T4" i="16" s="1"/>
  <c r="S31" i="16"/>
  <c r="G31" i="16" s="1"/>
  <c r="G152" i="2"/>
  <c r="F152" i="2"/>
  <c r="E151" i="2"/>
  <c r="F95" i="2"/>
  <c r="F8" i="3" s="1"/>
  <c r="E8" i="3"/>
  <c r="G8" i="3" s="1"/>
  <c r="G95" i="2"/>
  <c r="D15" i="3"/>
  <c r="F217" i="2"/>
  <c r="F15" i="3" s="1"/>
  <c r="F14" i="3" s="1"/>
  <c r="G217" i="2"/>
  <c r="E14" i="3"/>
  <c r="G172" i="2"/>
  <c r="F172" i="2"/>
  <c r="F179" i="2"/>
  <c r="G179" i="2"/>
  <c r="F151" i="2"/>
  <c r="F105" i="2"/>
  <c r="G105" i="2"/>
  <c r="E104" i="2"/>
  <c r="G176" i="2"/>
  <c r="F176" i="2"/>
  <c r="F199" i="2"/>
  <c r="F106" i="2"/>
  <c r="E47" i="2"/>
  <c r="G47" i="2" s="1"/>
  <c r="D113" i="2"/>
  <c r="E186" i="2"/>
  <c r="C156" i="11"/>
  <c r="D156" i="11"/>
  <c r="D186" i="2"/>
  <c r="D12" i="3" s="1"/>
  <c r="G93" i="16"/>
  <c r="G111" i="16"/>
  <c r="G97" i="16"/>
  <c r="G101" i="16"/>
  <c r="G127" i="16"/>
  <c r="G134" i="16"/>
  <c r="G17" i="11" l="1"/>
  <c r="C25" i="11"/>
  <c r="G27" i="11"/>
  <c r="C17" i="11"/>
  <c r="G122" i="11"/>
  <c r="C19" i="11"/>
  <c r="H28" i="18"/>
  <c r="H30" i="18"/>
  <c r="G30" i="18"/>
  <c r="F139" i="11"/>
  <c r="F138" i="11"/>
  <c r="AD4" i="16"/>
  <c r="C137" i="11"/>
  <c r="C139" i="11" s="1"/>
  <c r="C130" i="11"/>
  <c r="C24" i="11"/>
  <c r="C27" i="11" s="1"/>
  <c r="C23" i="11"/>
  <c r="C22" i="11"/>
  <c r="C64" i="11"/>
  <c r="C67" i="11" s="1"/>
  <c r="C88" i="11"/>
  <c r="C91" i="11" s="1"/>
  <c r="D91" i="11"/>
  <c r="C120" i="11"/>
  <c r="C138" i="11"/>
  <c r="E27" i="11"/>
  <c r="D32" i="11"/>
  <c r="D43" i="11"/>
  <c r="C40" i="11"/>
  <c r="C43" i="11" s="1"/>
  <c r="D66" i="11"/>
  <c r="C66" i="11" s="1"/>
  <c r="C74" i="11"/>
  <c r="C90" i="11"/>
  <c r="C98" i="11"/>
  <c r="C29" i="10"/>
  <c r="C30" i="10"/>
  <c r="F34" i="18"/>
  <c r="H31" i="18"/>
  <c r="G31" i="18"/>
  <c r="Z11" i="16"/>
  <c r="F74" i="2"/>
  <c r="F9" i="3" s="1"/>
  <c r="E9" i="3"/>
  <c r="G74" i="2"/>
  <c r="G150" i="16"/>
  <c r="G89" i="16"/>
  <c r="F187" i="2"/>
  <c r="F186" i="2" s="1"/>
  <c r="F12" i="3" s="1"/>
  <c r="G9" i="3"/>
  <c r="F212" i="2"/>
  <c r="F13" i="3" s="1"/>
  <c r="G212" i="2"/>
  <c r="C122" i="11"/>
  <c r="G115" i="16"/>
  <c r="D7" i="3"/>
  <c r="D6" i="3" s="1"/>
  <c r="D7" i="2"/>
  <c r="G114" i="2"/>
  <c r="G17" i="16"/>
  <c r="G48" i="16"/>
  <c r="G227" i="2"/>
  <c r="F227" i="2"/>
  <c r="D42" i="11"/>
  <c r="C42" i="11" s="1"/>
  <c r="AF4" i="16"/>
  <c r="G26" i="11"/>
  <c r="C20" i="10"/>
  <c r="G30" i="16"/>
  <c r="D10" i="3"/>
  <c r="D94" i="2"/>
  <c r="E113" i="2"/>
  <c r="G151" i="2"/>
  <c r="F7" i="3"/>
  <c r="F6" i="3" s="1"/>
  <c r="F7" i="2"/>
  <c r="G186" i="2"/>
  <c r="E12" i="3"/>
  <c r="G12" i="3" s="1"/>
  <c r="E8" i="2"/>
  <c r="E11" i="3"/>
  <c r="G11" i="3" s="1"/>
  <c r="G104" i="2"/>
  <c r="F104" i="2"/>
  <c r="F11" i="3" s="1"/>
  <c r="D14" i="3"/>
  <c r="G14" i="3" s="1"/>
  <c r="G15" i="3"/>
  <c r="G18" i="11" l="1"/>
  <c r="C18" i="11" s="1"/>
  <c r="G19" i="11"/>
  <c r="C123" i="11"/>
  <c r="D35" i="11"/>
  <c r="C32" i="11"/>
  <c r="C35" i="11" s="1"/>
  <c r="H34" i="18"/>
  <c r="G34" i="18"/>
  <c r="G2" i="18" s="1"/>
  <c r="F2" i="18"/>
  <c r="H2" i="18" s="1"/>
  <c r="G11" i="16"/>
  <c r="D34" i="11"/>
  <c r="C34" i="11" s="1"/>
  <c r="D5" i="3"/>
  <c r="E10" i="3"/>
  <c r="G10" i="3" s="1"/>
  <c r="G113" i="2"/>
  <c r="F113" i="2"/>
  <c r="F10" i="3" s="1"/>
  <c r="F5" i="3" s="1"/>
  <c r="F4" i="3" s="1"/>
  <c r="D6" i="2"/>
  <c r="E7" i="2"/>
  <c r="E7" i="3"/>
  <c r="G8" i="2"/>
  <c r="D4" i="3"/>
  <c r="H4" i="3" s="1"/>
  <c r="D20" i="3" s="1"/>
  <c r="E94" i="2"/>
  <c r="G94" i="2" s="1"/>
  <c r="D26" i="11" l="1"/>
  <c r="C26" i="11" s="1"/>
  <c r="F29" i="18"/>
  <c r="AA4" i="16"/>
  <c r="Z4" i="16"/>
  <c r="F94" i="2"/>
  <c r="E6" i="3"/>
  <c r="G7" i="3"/>
  <c r="G7" i="2"/>
  <c r="E6" i="2"/>
  <c r="G6" i="2" s="1"/>
  <c r="G4" i="16" l="1"/>
  <c r="G29" i="18"/>
  <c r="G36" i="18" s="1"/>
  <c r="H29" i="18"/>
  <c r="G6" i="3"/>
  <c r="E5" i="3"/>
  <c r="F6" i="2"/>
  <c r="G5" i="3" l="1"/>
  <c r="E4" i="3"/>
  <c r="G4" i="3" s="1"/>
</calcChain>
</file>

<file path=xl/comments1.xml><?xml version="1.0" encoding="utf-8"?>
<comments xmlns="http://schemas.openxmlformats.org/spreadsheetml/2006/main">
  <authors>
    <author>LEIC</author>
  </authors>
  <commentList>
    <comment ref="K34" authorId="0">
      <text>
        <r>
          <rPr>
            <b/>
            <sz val="9"/>
            <color indexed="81"/>
            <rFont val="Tahoma"/>
            <family val="2"/>
          </rPr>
          <t>LEIC:</t>
        </r>
        <r>
          <rPr>
            <sz val="9"/>
            <color indexed="81"/>
            <rFont val="Tahoma"/>
            <family val="2"/>
          </rPr>
          <t xml:space="preserve">
</t>
        </r>
      </text>
    </comment>
  </commentList>
</comments>
</file>

<file path=xl/sharedStrings.xml><?xml version="1.0" encoding="utf-8"?>
<sst xmlns="http://schemas.openxmlformats.org/spreadsheetml/2006/main" count="1958" uniqueCount="753">
  <si>
    <t>TT</t>
  </si>
  <si>
    <t>Chỉ tiêu</t>
  </si>
  <si>
    <t>Số thực hiên của đơn vị</t>
  </si>
  <si>
    <t>Số chưa thực hiện</t>
  </si>
  <si>
    <t>Tỷ lệ thực hiện %</t>
  </si>
  <si>
    <t>Tổng số</t>
  </si>
  <si>
    <t>A</t>
  </si>
  <si>
    <t>Các khoản tăng thu ngân sách</t>
  </si>
  <si>
    <t>I</t>
  </si>
  <si>
    <t>1.1</t>
  </si>
  <si>
    <t>1.2</t>
  </si>
  <si>
    <t>1.3</t>
  </si>
  <si>
    <t>1.4</t>
  </si>
  <si>
    <t>1.5</t>
  </si>
  <si>
    <t>1.6</t>
  </si>
  <si>
    <t>1.7</t>
  </si>
  <si>
    <t>1.8</t>
  </si>
  <si>
    <t>Sở Tài chính</t>
  </si>
  <si>
    <t>II</t>
  </si>
  <si>
    <t>1.9</t>
  </si>
  <si>
    <t>1.10</t>
  </si>
  <si>
    <t>1.11</t>
  </si>
  <si>
    <t>1.12</t>
  </si>
  <si>
    <t>1.13</t>
  </si>
  <si>
    <t>1.14</t>
  </si>
  <si>
    <t>1.15</t>
  </si>
  <si>
    <t>1.16</t>
  </si>
  <si>
    <t>1.17</t>
  </si>
  <si>
    <t>1.18</t>
  </si>
  <si>
    <t>1.19</t>
  </si>
  <si>
    <t>1.20</t>
  </si>
  <si>
    <t>2.1</t>
  </si>
  <si>
    <t>2.2</t>
  </si>
  <si>
    <t>2.3</t>
  </si>
  <si>
    <t>2.4</t>
  </si>
  <si>
    <t>III</t>
  </si>
  <si>
    <t>IV</t>
  </si>
  <si>
    <t>V</t>
  </si>
  <si>
    <t>VI</t>
  </si>
  <si>
    <t>VII</t>
  </si>
  <si>
    <t>VIII</t>
  </si>
  <si>
    <t>B</t>
  </si>
  <si>
    <t>Bệnh viện Phụ sản</t>
  </si>
  <si>
    <t>Bệnh viện Kiến An</t>
  </si>
  <si>
    <t>Ban quản lý các dự án Cầu Hải Phòng</t>
  </si>
  <si>
    <t>C</t>
  </si>
  <si>
    <t>Kiến nghị khác</t>
  </si>
  <si>
    <t>Số kiến nghị
 kiểm toán</t>
  </si>
  <si>
    <t>3.1</t>
  </si>
  <si>
    <t>4.1</t>
  </si>
  <si>
    <t>5.1</t>
  </si>
  <si>
    <t>Đơn vị tính: đồng</t>
  </si>
  <si>
    <t>Ghi chú</t>
  </si>
  <si>
    <t xml:space="preserve">Sở Tài chính  </t>
  </si>
  <si>
    <t>Công ty TNHH MTV khai thác công trình thủy lợi Đa Độ</t>
  </si>
  <si>
    <t>Công ty TNHH MTV khai thác công trình thủy lợi An Hải</t>
  </si>
  <si>
    <t>Trung tâm Đăng kiểm Xe cơ giới Hải Phòng</t>
  </si>
  <si>
    <t>Cục thuế TP Hải Phòng</t>
  </si>
  <si>
    <t>Công ty cổ phần Điện chiếu sáng Hải Phòng</t>
  </si>
  <si>
    <t>Công ty xi măng chinfon</t>
  </si>
  <si>
    <t>Công ty Cổ Phần Xi Măng Bạch Đằng</t>
  </si>
  <si>
    <t>Công ty CP Công trình GT HP</t>
  </si>
  <si>
    <t>Công ty CP XD Bạch Đằng</t>
  </si>
  <si>
    <t>Công ty CP ĐT và XD công trình thủy</t>
  </si>
  <si>
    <t>Công ty CP XD và PT ĐT Hải Phòng</t>
  </si>
  <si>
    <t>Công ty CP TM Thủy Nguyên</t>
  </si>
  <si>
    <t>Công ty CP XL điện Việt Tiến</t>
  </si>
  <si>
    <t>Công ty TNHH Toàn Mỹ</t>
  </si>
  <si>
    <t>Công ty CP Sông Hồng</t>
  </si>
  <si>
    <t>Công ty TNHH Quang Hưng</t>
  </si>
  <si>
    <t>Công ty TNHH Vĩnh Phước</t>
  </si>
  <si>
    <t>Công ty TNHH bê tông và XD Minh Đức</t>
  </si>
  <si>
    <t>Công ty TNHH SX &amp; TM Sao Đỏ</t>
  </si>
  <si>
    <t>Công ty CP Điện nước lắp máy Hải Phòng</t>
  </si>
  <si>
    <t>Công ty TNHH Xây lắp Việt Hưng</t>
  </si>
  <si>
    <t>Công ty Cổ phần Đầu tư Xây lắp điện Hải Phòng</t>
  </si>
  <si>
    <t>Công Ty Cổ Phần Đầu Tư Hapo</t>
  </si>
  <si>
    <t>Công ty Cổ phần ô tô khách Hải Phòng</t>
  </si>
  <si>
    <t>Quận Hồng Bàng</t>
  </si>
  <si>
    <t>Công ty cổ phần xây dựng và thương mại Hồng Bàng</t>
  </si>
  <si>
    <t>Công ty TNHH Sản xuất và Thương mại kim khí Đạt Phát</t>
  </si>
  <si>
    <t>Công ty TNHH Sản xuất và Xây lắp Nguyên Hương</t>
  </si>
  <si>
    <t xml:space="preserve">Công ty CP Đầu tư Xây dựng Xuất nhập khẩu Hồng Bàng </t>
  </si>
  <si>
    <t>Công ty CP Xây dựng và Dịch vụ Đại Thắng</t>
  </si>
  <si>
    <t>Quận Ngô Quyền</t>
  </si>
  <si>
    <t>Công ty TNHH Xây dựng Thương mại Hương Cảng</t>
  </si>
  <si>
    <t>Công ty CP Xây dựng thương mại Vinh Hiếu</t>
  </si>
  <si>
    <t>Công ty TNHH Xây dựng thương mại Hoa Tín</t>
  </si>
  <si>
    <t>Công ty TNHH Trần Bá</t>
  </si>
  <si>
    <t>Công ty TNHH Xây dựng và thương mại Thái Thành</t>
  </si>
  <si>
    <t>Phòng giáo dục Quận Ngô Quyền</t>
  </si>
  <si>
    <t>Quận Kiến An</t>
  </si>
  <si>
    <t>Công ty TNHH Xây dựng và xử lý nền móng Việt Hùng</t>
  </si>
  <si>
    <t>Công ty cổ phần đầu tư xây dựng Thống Nhất</t>
  </si>
  <si>
    <t>Công ty TNHH Thương mại Tuấn Anh</t>
  </si>
  <si>
    <t xml:space="preserve">Công ty TNHH xây dựng Tân Việt </t>
  </si>
  <si>
    <t xml:space="preserve">Công ty cổ phần cơ khí và vật liệu xây dựng Thanh Phúc </t>
  </si>
  <si>
    <t xml:space="preserve">Công ty cổ phần Nam Kinh </t>
  </si>
  <si>
    <t>Quận Hải An</t>
  </si>
  <si>
    <t>Công ty TNHH Đông Hải</t>
  </si>
  <si>
    <t xml:space="preserve">Công ty TNHH Vận tải &amp; TM Tùng Phát </t>
  </si>
  <si>
    <t xml:space="preserve">Công ty TNHH Song Minh </t>
  </si>
  <si>
    <t xml:space="preserve">Công ty cổ phần Tiếp vận Thái Bình Dương </t>
  </si>
  <si>
    <t xml:space="preserve">Công ty Cổ phần Thương mại Xây dựng Thái Sơn </t>
  </si>
  <si>
    <t xml:space="preserve">Công ty cổ phần TM &amp; DV STC </t>
  </si>
  <si>
    <t>Huyện Cát Hải</t>
  </si>
  <si>
    <t xml:space="preserve">Công ty CP đầu tư xây dựng An Huy </t>
  </si>
  <si>
    <t xml:space="preserve">Công ty CP vật tư xây dựng An Vinh </t>
  </si>
  <si>
    <t>Công ty Cổ phần Trường Bình Minh</t>
  </si>
  <si>
    <t>Sở Nông nghiệp &amp; PTNT TP Hải Phòng</t>
  </si>
  <si>
    <t>IX</t>
  </si>
  <si>
    <t>Sở Văn hóa - Thể thao TP Hải Phòng</t>
  </si>
  <si>
    <t>X</t>
  </si>
  <si>
    <t>Sở Giáo dục &amp; Đào tạo TP Hải Phòng</t>
  </si>
  <si>
    <t>XI</t>
  </si>
  <si>
    <t>Sở Xây dựng TP Hải Phòng</t>
  </si>
  <si>
    <t>XII</t>
  </si>
  <si>
    <t>Đài Phát thanh và Truyền hình Hải Phòng</t>
  </si>
  <si>
    <t>XIII</t>
  </si>
  <si>
    <t>Ban quản lý các dự án ĐTXD huyện Vĩnh Bảo</t>
  </si>
  <si>
    <t>Ban Quản lý dự án xây dựng công trình cơ sở 2 Bệnh viện Hữu nghị Việt Tiệp</t>
  </si>
  <si>
    <t>Ban QLDA giao thông đường thủy - Đường bộ Hải Phòng</t>
  </si>
  <si>
    <t>Ban QLDA đầu tư hạ tầng Khu kinh tế Hải Phòng</t>
  </si>
  <si>
    <t>Giảm lỗ doanh nghiệp</t>
  </si>
  <si>
    <t>Cục Thuế TP Hải Phòng</t>
  </si>
  <si>
    <t>Công ty Cổ phần Thương mại Thủy Nguyên</t>
  </si>
  <si>
    <t>Công ty Công ty TNHH Thương mại và dịch vụ vận tải Kỷ Nguyên</t>
  </si>
  <si>
    <t>Công ty CP Khu du lịch Cát Bà</t>
  </si>
  <si>
    <t>Thu hồi nộp NSNN các khoản chi sai chế độ</t>
  </si>
  <si>
    <t>Bệnh viện Trẻ em</t>
  </si>
  <si>
    <t>Bệnh viện đa khoa huyện Thủy Nguyên</t>
  </si>
  <si>
    <t>Bộ Chỉ huy quân sự</t>
  </si>
  <si>
    <t>Các khoản nộp trả ngân sách cấp trên</t>
  </si>
  <si>
    <t>Nộp trả NSTW</t>
  </si>
  <si>
    <t>-</t>
  </si>
  <si>
    <t>Ngân sách Thành phố</t>
  </si>
  <si>
    <t>Nộp trả ngân sách thành phố</t>
  </si>
  <si>
    <t>Giảm thanh toán, dự toán năm sau</t>
  </si>
  <si>
    <t>III.1</t>
  </si>
  <si>
    <t>Chi thường xuyên</t>
  </si>
  <si>
    <t>Bệnh viện Lao Phổi</t>
  </si>
  <si>
    <t>Bệnh viện Tâm thần</t>
  </si>
  <si>
    <t xml:space="preserve">Bệnh viện Y học cổ truyền </t>
  </si>
  <si>
    <t>Bệnh viện Đa khoa Ngô Quyền</t>
  </si>
  <si>
    <t>Bệnh viện Đa khoa Vĩnh Bảo</t>
  </si>
  <si>
    <t>Bệnh viện Đa khoa Tiên Lãng</t>
  </si>
  <si>
    <t>Bệnh viện Đa khoa Hồng Bàng</t>
  </si>
  <si>
    <t>Bệnh viện Đa khoa Lê Chân</t>
  </si>
  <si>
    <t>Bệnh viện Đa khoa An Dương</t>
  </si>
  <si>
    <t>Bệnh viện Đa khoa Kiến Thụy</t>
  </si>
  <si>
    <t>Bệnh viện Đa khoa An Lão</t>
  </si>
  <si>
    <t>Bệnh viện Đa khoa Hải An</t>
  </si>
  <si>
    <t>Sở Nội vụ</t>
  </si>
  <si>
    <t>Sở Tư pháp</t>
  </si>
  <si>
    <t>Sở Tài nguyên môi trường</t>
  </si>
  <si>
    <t>Thanh tra Sở Xây dựng</t>
  </si>
  <si>
    <t>Sở Lao động TBXH</t>
  </si>
  <si>
    <t>Chi cục QLTT</t>
  </si>
  <si>
    <t>Sở Công thương</t>
  </si>
  <si>
    <t>1.21</t>
  </si>
  <si>
    <t>Thanh tra thành phố</t>
  </si>
  <si>
    <t>Văn phòng UBND thành phố</t>
  </si>
  <si>
    <t>Ngô Quyền</t>
  </si>
  <si>
    <t>Sở Văn hóa và Thể thao</t>
  </si>
  <si>
    <t>Sở Giáo dục và Đào tạo</t>
  </si>
  <si>
    <t>Sở Xây dựng</t>
  </si>
  <si>
    <t>Kinh phí chi thường xuyên</t>
  </si>
  <si>
    <t>III.2</t>
  </si>
  <si>
    <t>Chi đầu tư</t>
  </si>
  <si>
    <t>Dự án xây đầu tư dựng cầu Hàn</t>
  </si>
  <si>
    <t>Gói 6: Thi công xây dựng cầu Hàn</t>
  </si>
  <si>
    <t>Gói 8: Tư vấn khảo sát, lập thiết kế bản vẽ thi công, dự toán công trình, dự toán gói thầu XD</t>
  </si>
  <si>
    <t>Gói 13: Thi công lắp đặt hệ thống đường dây trung thế và TBA</t>
  </si>
  <si>
    <t>Dự án dự án xây dựng cầu Đăng</t>
  </si>
  <si>
    <t>Gói 6: Thi công xây dựng cầu Đăng</t>
  </si>
  <si>
    <t>Dự án đầu tư cải tạo đường Ngô Gia Tự</t>
  </si>
  <si>
    <t>Gói thầu số 04: Thi công xây dựng công trình</t>
  </si>
  <si>
    <t>2.2.</t>
  </si>
  <si>
    <t>Dự án đầu tư cải tạo đường Ngô Quyền</t>
  </si>
  <si>
    <t>Gói thầu số 05: Thi công xây dựng công trình</t>
  </si>
  <si>
    <t>3.1.</t>
  </si>
  <si>
    <t>Dự án đầu tư xây dựng tuyến đường từ Quốc lộ 37 vào Khu di tích quốc gia đặc biệt Danh nhân văn hóa Trạng Trình Nguyễn Bỉnh Khiêm</t>
  </si>
  <si>
    <t>Gói thầu số 11: Xây dựng đường giao thông, công trình thoát nước và cầu bản bê tông thép</t>
  </si>
  <si>
    <t>Gói thầu số 13: Xây dựng hệ thống điện chiếu sáng, mua sắm và lắp đặt thiết bị</t>
  </si>
  <si>
    <t>Gói thầu số 02: Khảo sát thiết kế BVTC và dự toán</t>
  </si>
  <si>
    <t>Gói thầu Tư vấn khảo sát bước lập dự án ĐTXD</t>
  </si>
  <si>
    <t>Dự án đầu tư xây dựng hồ chứa nước ngọt, hệ thống thủy lợi cấp nước sinh hoạt tại xã Phù Long, huyện Cát Hải</t>
  </si>
  <si>
    <t>Gói 10: Thi công Xây lắp</t>
  </si>
  <si>
    <t>Gói 03: Tư vấn khảo sát, thiết kế bước bản vẽ thi công</t>
  </si>
  <si>
    <t>Dự án đầu tư xây dựng tuyến đường liên tỉnh từ huyện Thủy Nguyên, Hải Phòng đi Kinh Môn, Hải Dương (giai đoạn II)</t>
  </si>
  <si>
    <t>Gói thầu số 13: Xây dựng nền mặt đường và một số hạng mục phụ trợ khác.</t>
  </si>
  <si>
    <t>6.1</t>
  </si>
  <si>
    <t>Dự án đầu tư xây dựng tuyến đường gom Khu công nghiệp Tràng Duệ</t>
  </si>
  <si>
    <t>Gói thầu số 07</t>
  </si>
  <si>
    <t>Gói thầu số 08</t>
  </si>
  <si>
    <t>7.1</t>
  </si>
  <si>
    <t>Dự án Cải tạo, nâng cấp tuyến đường 25 huyện Tiên Lãng từ tỉnh lộ 354 đến Quốc Lộ 10</t>
  </si>
  <si>
    <t>Gói thầu số 05 Xây lắp</t>
  </si>
  <si>
    <t>Giảm giá trị hợp đồng</t>
  </si>
  <si>
    <t>Dự án Đầu tư xây dựng Bệnh viện Y học cổ truyền Hải Phòng - Giai đoạn I</t>
  </si>
  <si>
    <t>Gói thầu 09 Xây dựng các khối nhà, các hạng mục phụ trợ và thiết bị kèm theo xây lắp</t>
  </si>
  <si>
    <t>Gói thầu 11 Xây dựng trạm điện, mua máy biến áp, máy phát điện và điện ngoài nhà</t>
  </si>
  <si>
    <t>Dự án Đầu tư xây dựng Trung tâm cấp cứu 115 Hải Phòng</t>
  </si>
  <si>
    <t>Gói 08 xây dựng nhà hành chính, nhà xe, các hạng mục phục trợ và thiết bị kèm theo xây lắp</t>
  </si>
  <si>
    <t>Gói 10 Trạm biến áp và hệ thống điện ngoài nhà</t>
  </si>
  <si>
    <t>Hoàn nguồn thực hiện CCTL</t>
  </si>
  <si>
    <t>Sở Giao thông vận  tải</t>
  </si>
  <si>
    <t>Thu hồi, giảm chi NSNN</t>
  </si>
  <si>
    <t xml:space="preserve">Sở Nông nghiệp và Phát triển nông thôn </t>
  </si>
  <si>
    <t xml:space="preserve">Sở Giao thông Vận tải </t>
  </si>
  <si>
    <t>Ban Quản lý các dự án ĐTXD huyện Vĩnh Bảo</t>
  </si>
  <si>
    <t>Ban quản lý dự án khu vực Cát Hải</t>
  </si>
  <si>
    <t>UBND huyệnThủy Nguyên</t>
  </si>
  <si>
    <t>Ban Quản lý các dự án ĐTXD huyện Tiên Lãng</t>
  </si>
  <si>
    <t>D</t>
  </si>
  <si>
    <t>Trích lập nguồn cải cách tiền lương</t>
  </si>
  <si>
    <t>Các đơn vị trực thuộc Sở Giáo dục và Đào tạo</t>
  </si>
  <si>
    <t>Các khoản phải nộp nhưng chưa nộp</t>
  </si>
  <si>
    <t>Thu hồi tạm ứng, ứng trước dự toán</t>
  </si>
  <si>
    <t>Thu hồi tạm ứng</t>
  </si>
  <si>
    <t>Thu hồi UTDT</t>
  </si>
  <si>
    <t>Tăng ghi thu ghi chi</t>
  </si>
  <si>
    <t>Đài Phát thanh và Truyền hình</t>
  </si>
  <si>
    <t>Phụ lục 08</t>
  </si>
  <si>
    <t>Phụ lục 08b</t>
  </si>
  <si>
    <t>Phụ lục 09a</t>
  </si>
  <si>
    <t>Phụ lục 10</t>
  </si>
  <si>
    <t>(Kèm theo văn bản số ....../UBND-TCNS ngày ... tháng ... năm 2019)</t>
  </si>
  <si>
    <t>TỔNG HỢP KẾT QUẢ THỰC HIỆN KIẾN NGHỊ KIỂM TOÁN NHÀ NƯỚC NĂM 2017</t>
  </si>
  <si>
    <t>A.1</t>
  </si>
  <si>
    <t>Các khoản thuế, phí, lệ phí, thu khác</t>
  </si>
  <si>
    <t>A.2</t>
  </si>
  <si>
    <t>Giảm thuế GTGT được khấu trừ</t>
  </si>
  <si>
    <t>Các khoản chi sai quy định</t>
  </si>
  <si>
    <t>2</t>
  </si>
  <si>
    <t>3</t>
  </si>
  <si>
    <t>Giảm dự toán, giảm thanh toán</t>
  </si>
  <si>
    <t>4</t>
  </si>
  <si>
    <t>Nộp trả ngân sách cấp trên</t>
  </si>
  <si>
    <t>5</t>
  </si>
  <si>
    <t>6</t>
  </si>
  <si>
    <t>Hoàn trả nguồn CCTL</t>
  </si>
  <si>
    <t>Xử lý tài chính</t>
  </si>
  <si>
    <t>Giảm lỗ</t>
  </si>
  <si>
    <t>Trích lập bổ sung nguồn CCTL</t>
  </si>
  <si>
    <t>Tăng ghi thu, ghi chi</t>
  </si>
  <si>
    <t>Nộp vào NSNN</t>
  </si>
  <si>
    <t>Giảm giá trị trúng thầu</t>
  </si>
  <si>
    <t>Nội dung kiến nghị</t>
  </si>
  <si>
    <t>TỔNG CỘNG</t>
  </si>
  <si>
    <t>1</t>
  </si>
  <si>
    <t>Chủ đầu tư thực hiện giảm trừ trực tiếp vào giá trị quyết toán trình STC thẩm tra</t>
  </si>
  <si>
    <t>QĐ giảm trừ của UBND huyện Cát Hải</t>
  </si>
  <si>
    <t>BC số 609/UBND-TCKH ngày 25/4/2019 của UBND huyện và PLHĐ kèm theo</t>
  </si>
  <si>
    <t>PLHĐ 03</t>
  </si>
  <si>
    <t>PLHĐ 06</t>
  </si>
  <si>
    <t>UNC 26/9/2018</t>
  </si>
  <si>
    <t xml:space="preserve">Số còn lại chưa giảm trừ do một số hạng mục được giảm trừ chưa chưa thi công </t>
  </si>
  <si>
    <t>PLHĐ 10</t>
  </si>
  <si>
    <t>PLHĐ 04</t>
  </si>
  <si>
    <t xml:space="preserve">Giấy nộp tiền vào NS </t>
  </si>
  <si>
    <t>Số còn lại chưa giảm trừ do một số hạng mục được giảm trừ chưa chưa thi công</t>
  </si>
  <si>
    <t xml:space="preserve">Giấy nộp tiền vào NS
26/12/2018 </t>
  </si>
  <si>
    <t>Nộp 70115075</t>
  </si>
  <si>
    <t xml:space="preserve">Giấy nộp tiền vào NS
22/04/2019 </t>
  </si>
  <si>
    <t xml:space="preserve">Giảm dự toán thu, chi </t>
  </si>
  <si>
    <t>Giấy nộp tiền vào NS
24/04/2019</t>
  </si>
  <si>
    <t xml:space="preserve">UNC, Giấy nộp tiền vào NS </t>
  </si>
  <si>
    <t>Giấy nộp tiền vào NS</t>
  </si>
  <si>
    <t>QĐ 1023</t>
  </si>
  <si>
    <t>QĐ 1022</t>
  </si>
  <si>
    <t>QĐ 1021</t>
  </si>
  <si>
    <t>cam kết thực hiện sớm nhất có thể tại BC 129 25/4/2019</t>
  </si>
  <si>
    <t>Đã có hướng dẫn nhưng chưa có BCTC của đơn vị</t>
  </si>
  <si>
    <t>UNC 25/4/2019</t>
  </si>
  <si>
    <t>UNC 29/12/2018, nộp 526.785.844</t>
  </si>
  <si>
    <t>Chưa nộp, có QĐ cưỡng chế thuế</t>
  </si>
  <si>
    <t>UNC ngày 29/12/2018</t>
  </si>
  <si>
    <t>UNC ngày 31/12/2018</t>
  </si>
  <si>
    <t>Giấy nộp trả kinh phí ngày 31/12/2018</t>
  </si>
  <si>
    <t>QĐ 3228/QĐ-UBND ngày 26/12/2018</t>
  </si>
  <si>
    <t>UNC số 14,16,17,18,19,20</t>
  </si>
  <si>
    <t>Giấy nộp trả NS cấp trên theo QĐ 3265/QĐ-UBND ngày 26/12/2018 nộp 304.069.487</t>
  </si>
  <si>
    <t>Lệnh GTGC</t>
  </si>
  <si>
    <t>DN có CV 21/2019/CV-TPC ngày 21/01/2019 đề nghị KTNN xem xét lại kiến nghị truy thu nhưng chưa có trả lời nên DN chưa nộp</t>
  </si>
  <si>
    <t>Nộp tổng 138346305</t>
  </si>
  <si>
    <t>QĐ 334/QĐ-UBND ngày 27/03/2019</t>
  </si>
  <si>
    <t>QĐ 1814/QĐ-UBND ngày 28/12/2018</t>
  </si>
  <si>
    <t>Đề nghị Quyết toán của đơn vị và Biên bản thẩm tra quyết toán của STC</t>
  </si>
  <si>
    <t>Chứng từ kho bạc</t>
  </si>
  <si>
    <t>Giấy nộp tiền vào NS
06/12/2018</t>
  </si>
  <si>
    <t>Chứng từ kế toán của Sở giao thông</t>
  </si>
  <si>
    <t xml:space="preserve">Giấy nộp tiền vào NS
11/12/2018 </t>
  </si>
  <si>
    <t>Các bản giảm dự toán có ký STC và bảng tổng hợp</t>
  </si>
  <si>
    <t>Có VB 1002/SNN-KHTC ngày 20/5/2019 gửi KTNN Đề nghị hướng dẫn nộp vào NSNN</t>
  </si>
  <si>
    <t>24; 63</t>
  </si>
  <si>
    <t>BC của huyện</t>
  </si>
  <si>
    <t>BC của quận</t>
  </si>
  <si>
    <t>BC của đơn vị</t>
  </si>
  <si>
    <t>BC của huyện và các QĐ của CC thuế</t>
  </si>
  <si>
    <t>KIỂM TOÁN NHÀ NƯỚC</t>
  </si>
  <si>
    <t>KIỂM TOÁN NHÀ NƯỚC KHU VỰC VI</t>
  </si>
  <si>
    <t>BẢNG KÊ CHỨNG TỪ THỰC HIỆN KIẾN NGHỊ KIỂM TOÁN NĂM 2017
KIẾN NGHỊ NĂM 2018 NIÊN ĐỘ NGÂN SÁCH NĂM 2017</t>
  </si>
  <si>
    <t>Đơn vị tính: Đồng</t>
  </si>
  <si>
    <t>Chứng từ</t>
  </si>
  <si>
    <t>Đơn vị thực hiện kiến nghị kiểm toán</t>
  </si>
  <si>
    <t>Tên Kho bạc tỉnh,huyện nơi đơn vị giao dịch</t>
  </si>
  <si>
    <t>Nội dung</t>
  </si>
  <si>
    <t>Tổng  số tiền</t>
  </si>
  <si>
    <t>Các khoản tăng thu NSNN
(1)</t>
  </si>
  <si>
    <t>Các khoản giảm chi thường xuyên (2)</t>
  </si>
  <si>
    <t>Các khoản giảm chi đầu tư xây dựng (3)</t>
  </si>
  <si>
    <t>Số chứng từ</t>
  </si>
  <si>
    <t>Ngày tháng</t>
  </si>
  <si>
    <t>GTGT</t>
  </si>
  <si>
    <t>TNDN</t>
  </si>
  <si>
    <t>Tiền thuê đất</t>
  </si>
  <si>
    <t>Tài nguyên</t>
  </si>
  <si>
    <t>Phí BVMT</t>
  </si>
  <si>
    <t>Phí. lệ phí</t>
  </si>
  <si>
    <t>Thu khác</t>
  </si>
  <si>
    <t>Cộng</t>
  </si>
  <si>
    <t>Thu hồi  cho vay tạm ứng sai quy định</t>
  </si>
  <si>
    <t>Thu hồi kinh phí thừa</t>
  </si>
  <si>
    <t>Chuyển quyết toán năm sau</t>
  </si>
  <si>
    <t>Khác</t>
  </si>
  <si>
    <t>E</t>
  </si>
  <si>
    <t>F=1+2+3+4</t>
  </si>
  <si>
    <t>1=1.1+1.2+...+1.10</t>
  </si>
  <si>
    <t>2=2.1+2.2</t>
  </si>
  <si>
    <t>2.5</t>
  </si>
  <si>
    <t>3=3.1+..+3.3+3.4</t>
  </si>
  <si>
    <t>3.2</t>
  </si>
  <si>
    <t>3.3</t>
  </si>
  <si>
    <t>3.5</t>
  </si>
  <si>
    <t>3.4</t>
  </si>
  <si>
    <t>Thuế TNDN</t>
  </si>
  <si>
    <t>3.10</t>
  </si>
  <si>
    <t>GNT 442217101955002</t>
  </si>
  <si>
    <t>19/10/2017</t>
  </si>
  <si>
    <t>Công ty TNHH Huy Mạnh</t>
  </si>
  <si>
    <t>KBNN Đông Triều</t>
  </si>
  <si>
    <t>(3) Các khoản giảm chi đầu tư: Số liệu tương ứng với số liệu tại Phụ lục số 03/THKN-NĐNS.2015</t>
  </si>
  <si>
    <t>p</t>
  </si>
  <si>
    <t>8</t>
  </si>
  <si>
    <t>Phụ biểu số 04/THKN-NĐNS.2017</t>
  </si>
  <si>
    <t>Sở Tài chính Hải Phòng</t>
  </si>
  <si>
    <t>VP KBNN Hải Phòng</t>
  </si>
  <si>
    <t>5.2</t>
  </si>
  <si>
    <t>6.2</t>
  </si>
  <si>
    <t>Chưa có</t>
  </si>
  <si>
    <t>Đơn vị được kiểm toán</t>
  </si>
  <si>
    <t>Cổ tức, lợi nhuận được chia cho phần vốn nhà nước</t>
  </si>
  <si>
    <t>TNCN</t>
  </si>
  <si>
    <t>Số KTNN kiến nghị (1)</t>
  </si>
  <si>
    <t>Số kiến nghị điều chỉnh giảm (2)</t>
  </si>
  <si>
    <t>Số kiến nghị điều chỉnh tăng (3)</t>
  </si>
  <si>
    <t>Số kiến nghị đủ bằng chứng (4=1-2+3)</t>
  </si>
  <si>
    <t>Số thực hiện của đơn vị (5)</t>
  </si>
  <si>
    <t>Số chưa thực hiện (6=4-5)</t>
  </si>
  <si>
    <t>Tỷ lệ thực hiện (7)=(5/4)*100%</t>
  </si>
  <si>
    <t>Cục thuế thành phố Hải Phòng</t>
  </si>
  <si>
    <t>Kiến nghị xử lý tài chính khác (Các khoản phải nộp nhưng đơn vị chưa nộp)</t>
  </si>
  <si>
    <t>Giảm giá trị trúng thầu, giá trị hợp đồng</t>
  </si>
  <si>
    <t>4.2</t>
  </si>
  <si>
    <t>2018</t>
  </si>
  <si>
    <t>Sở Tài nguyên và Môi trường</t>
  </si>
  <si>
    <t>Thu hồi nộp NSNN</t>
  </si>
  <si>
    <t>Giảm cấp phát, giảm thanh toán năm sau</t>
  </si>
  <si>
    <t>Ban quản lý các dự án Cầu Hải Phòng:</t>
  </si>
  <si>
    <t>Các khoản phải nộp nhưng chưa nộp (rong biêu báo cáo ko ghi của đơn vị nào)</t>
  </si>
  <si>
    <t>Sở XD tp Hải Phòng</t>
  </si>
  <si>
    <t xml:space="preserve">UNC </t>
  </si>
  <si>
    <t>Phòng TCKH Quận Ngô Quyền</t>
  </si>
  <si>
    <t>KBNN quận Ngô Quyền</t>
  </si>
  <si>
    <t>Nộp NSNN chi phí lập bản đồ địa chính quy hoạch</t>
  </si>
  <si>
    <t>UNC CTG70</t>
  </si>
  <si>
    <t>Sở Văn hóa và Thể thao HP</t>
  </si>
  <si>
    <t>KBNN Hải Phòng</t>
  </si>
  <si>
    <t>Nộp bổ sung phí đã thu mà để lại</t>
  </si>
  <si>
    <t>UNC CTG71</t>
  </si>
  <si>
    <t>Giấy nộp trả KP cho NS cấp trên</t>
  </si>
  <si>
    <t>Chi hoàn trả NSTP các nhiệm vụ năm 2017 chưa thực hiện hết đang trong kết dư ngân sách quận</t>
  </si>
  <si>
    <t>QĐ 302/QĐ-UBND</t>
  </si>
  <si>
    <t>UBND quận NQ</t>
  </si>
  <si>
    <t xml:space="preserve">Giảm dự toán NSNN năm 2019 cho các đơn vị </t>
  </si>
  <si>
    <t>Phòng Tài chính huyện</t>
  </si>
  <si>
    <t>KBNN huyện Cát Hải</t>
  </si>
  <si>
    <t>Nộp thu tịch thu khác theo KNKT</t>
  </si>
  <si>
    <t>Ban quản lý dự án khu vực Cát Hải (Dự án đầu tư xây dựng hồ chứa nước ngọt, hệ thống thủy lợi cấp nước sinh hoạt tại xã Phù Long, huyện Cát Hải)</t>
  </si>
  <si>
    <t>UBND huyệnThủy Nguyên (Dự án đầu tư xây dựng tuyến đường liên tỉnh từ huyện Thủy Nguyên, Hải Phòng đi Kinh Môn, Hải Dương (giai đoạn II)_Gói thầu số 13: Xây dựng nền mặt đường và một số hạng mục phụ trợ khác.)</t>
  </si>
  <si>
    <t>6.3</t>
  </si>
  <si>
    <t>Giảm dự toán thu chi NS năm 2018</t>
  </si>
  <si>
    <t xml:space="preserve">Giảm dự toán mức đóng BHXH bắt buộc </t>
  </si>
  <si>
    <t>Thanh tra sở Xây dựng Tp Hải Phòng</t>
  </si>
  <si>
    <t>Giao dự toán quỹ lương cho đơn vị đối với biên chế chưa tuyển dụng bằng hệ số lương bình quân</t>
  </si>
  <si>
    <t xml:space="preserve">Biên bản thực hiện các ý kiến chỉ đạo của KTNN </t>
  </si>
  <si>
    <t>Gói thầu số 13-Thi công lắp đặt hệ thống đường dây trung thế và trạm biến áp thuộc Dự án ĐTXD cầu Hàn Tp Hải Phòng</t>
  </si>
  <si>
    <t>Giảm GTQT</t>
  </si>
  <si>
    <t>Phụ lục hợp đồng số 03-XL/2018/PLHĐTCXD</t>
  </si>
  <si>
    <t>Giảm giá trị hợp dồng</t>
  </si>
  <si>
    <t>Phụ lục hợp đồng số 04/2018/PLHĐTCXD</t>
  </si>
  <si>
    <t>Gói thầu số 11 XD  trạm điện, mua biến áp, máy phát điện và điện ngoài nhà thuộc Dự án xây dựng Bệnh viện Y học cổ truyền Hải Phòng GĐ1</t>
  </si>
  <si>
    <t>Gói thầu số 9 XD các khối nhà, các hạng mục phụ trợ và thiết bị kèm theo xây lắp thuộc Dự án xây dựng Bệnh viện Y học cổ truyền Hải Phòng GĐ1</t>
  </si>
  <si>
    <t>Phụ lục hợp đồng số 06-XL/2018/PLHĐTCXD</t>
  </si>
  <si>
    <t>Phụ lục hợp đồng số 010-XL/2018/PLHĐTCXD</t>
  </si>
  <si>
    <t>Điều chỉnh giá trị hợp đồng sói thầu số 08 XD nhà hành chính, nhà xe, các hạng mục phụ trợ và thiết bị kèm theo xây lắp thuộc Dự án xd Trung tâm cấp cứu 115 Hải Phòng</t>
  </si>
  <si>
    <t>Điều chỉnh giá trị hợp đồng sói thầu số 10 trạm biến áp và hệ thống điện ngoài nhà thuộc Dự án xd Trung tâm cấp cứu 115 Hải Phòng</t>
  </si>
  <si>
    <t>1922/QĐ-UBND</t>
  </si>
  <si>
    <t>Biểu giá phụ lục hợp đồng</t>
  </si>
  <si>
    <t>Dự án ĐTXD tuyến đường liên tỉnh từ huyện Thủy Nguyên, tp Hải Phòng đi huyện kinh Môn, tỉnh Hải Dương (gdd2) GT13: XD nền, mặt đường và một số hạng mục phụ trợ khác (phần giảm gt HĐ còn lại)</t>
  </si>
  <si>
    <t>Giảm trừ giá trị thanh toán</t>
  </si>
  <si>
    <t>Các điều khoản và điều kiện của PLHĐ</t>
  </si>
  <si>
    <t>Gói thầu số 8</t>
  </si>
  <si>
    <t>Gói thầu số 7</t>
  </si>
  <si>
    <t xml:space="preserve">Biên bản thực hiện ý kiến của KTNN </t>
  </si>
  <si>
    <t>Báo cáo v/v thực hiện kết luận KTNNKVVI tại BCKT niên độ 2017 của BQL các dự án ĐTXD huyện Tiên Lãng</t>
  </si>
  <si>
    <t xml:space="preserve">Ban Quản lý các dự án ĐTXD huyện Tiên Lãng </t>
  </si>
  <si>
    <t>(Dự án Cải tạo, nâng cấp tuyến đường 25 huyện Tiên Lãng từ tỉnh lộ 354 đến Quốc Lộ 10_Gói thầu số 05 Xây lắp)</t>
  </si>
  <si>
    <t>Số 829/SNN-KHTC</t>
  </si>
  <si>
    <t>Giảm dự toán năm sau</t>
  </si>
  <si>
    <t>GNT 6017</t>
  </si>
  <si>
    <t>Nộp tiền vào NSNN</t>
  </si>
  <si>
    <t>925/SGTVT-KHTC</t>
  </si>
  <si>
    <t>Sở GT VT</t>
  </si>
  <si>
    <t>Giảm cấp phát năm sau</t>
  </si>
  <si>
    <t>Giảm dự toán chi NSNN năm 2018</t>
  </si>
  <si>
    <t xml:space="preserve">Giảm dự toán </t>
  </si>
  <si>
    <t>GNTKP cho NS cấp trên</t>
  </si>
  <si>
    <t>Phòng Tài chính Kế hoạch quận Hải An</t>
  </si>
  <si>
    <t>KBNN quận Hải An</t>
  </si>
  <si>
    <t>Hoàn trả NSTP</t>
  </si>
  <si>
    <t>UNC 14</t>
  </si>
  <si>
    <t>Chuyển tiền SD đất khu TĐC phục vụ DA tuyến đường ô tô CT Hà Nội HP vào NSNN</t>
  </si>
  <si>
    <t>UNC 15</t>
  </si>
  <si>
    <t>Chuyển tiền SD đất DA ĐT XD công trình HTKT khu nhà ở TĐC tại phường Đằng Hải (điểm số 4) vào NSNN</t>
  </si>
  <si>
    <t>UNC 16</t>
  </si>
  <si>
    <t>Chuyển tiền SD đất DA TĐC phục vụ GPMB DA phát triển GTĐT tại phường Tràng Cát vào NSNN</t>
  </si>
  <si>
    <t>UNC 17</t>
  </si>
  <si>
    <t>UNC 18</t>
  </si>
  <si>
    <t>7</t>
  </si>
  <si>
    <t>UNC 19</t>
  </si>
  <si>
    <t>Chuyển tiền SD đất TĐC phục vụ GPMB DA phát triển GTĐT tại phường Nam Hải (khu TĐC Nam Hải 3)</t>
  </si>
  <si>
    <t>Chuyển tiền SD đất DA TĐC phục vụ GPMB DA phát triển GTĐT tại phường Nam hải  (khu TĐC Nam hải 2) vào NSNN</t>
  </si>
  <si>
    <t>Chuyển tiền SD đất DA TĐC phục vụ GPMB DA phát triển GTĐT tại phường Nam hải (khu TĐC Nam Hải 1) vào NSNN</t>
  </si>
  <si>
    <t>UNC 20</t>
  </si>
  <si>
    <t>Chuyển tiền SD đất DA TĐC phục vụ GPMB DA ĐT XD mở rộng khu bay-Cảng HK quốc tế Cát Bi tại phường Tràng Cát vào NSNN</t>
  </si>
  <si>
    <t>Lệnh ghi thu, ghi chi NS</t>
  </si>
  <si>
    <t>2019</t>
  </si>
  <si>
    <t>Đài phát thanh và truyền hình HP</t>
  </si>
  <si>
    <t>Ghi thu ghi chi</t>
  </si>
  <si>
    <t>Giảm chi thường xuyên</t>
  </si>
  <si>
    <t>Kiến nghị xử lý tài chính khác</t>
  </si>
  <si>
    <t>4.3</t>
  </si>
  <si>
    <t>4.4</t>
  </si>
  <si>
    <t>4.5</t>
  </si>
  <si>
    <t>4.6</t>
  </si>
  <si>
    <t>4.7</t>
  </si>
  <si>
    <t>4.8</t>
  </si>
  <si>
    <t>4.9</t>
  </si>
  <si>
    <t>a</t>
  </si>
  <si>
    <t>b</t>
  </si>
  <si>
    <t>c=1+…+4</t>
  </si>
  <si>
    <t>c=1+2+3</t>
  </si>
  <si>
    <t>Giấy nộp trả kinh phí</t>
  </si>
  <si>
    <t>Huyện Đà Bắc</t>
  </si>
  <si>
    <t>Huyện Tân Lạc</t>
  </si>
  <si>
    <t>Huyện Mai Châu</t>
  </si>
  <si>
    <t>Huyện Cao Phong</t>
  </si>
  <si>
    <t>Huyện Lạc Sơn</t>
  </si>
  <si>
    <t>Huyện Lương Sơn</t>
  </si>
  <si>
    <t>Huyện Kim Bôi</t>
  </si>
  <si>
    <t>NSĐP năm 2018</t>
  </si>
  <si>
    <t>CHƯƠNG TRÌNH MỤC TIÊU QUỐC GIA GIẢM NGHÈO BỀN VỮNG GIAI ĐOẠN 2016 - 2018</t>
  </si>
  <si>
    <t>Ban quản lý dự án đầu tư xây dựng các công trình Nông nghiệp &amp; PTNT tỉnh Hòa Bình</t>
  </si>
  <si>
    <t>Tiểu dự án giai đoạn II, nâng cấp, mở rộng đê Quỳnh Lâm đoạn từ Km0+600 đến Km2+00, thuộc Dự án mở rộng đê Quỳnh Lâm kết hợp giao thông, thành phố Hòa Bình</t>
  </si>
  <si>
    <t>Nâng cấp tuyến đường xã Hiền Lương, thị trấn huyện Đà Bắc, huyện Đà Bắc</t>
  </si>
  <si>
    <t>Ban quản lý các khu công nghiệp tỉnh Hòa Bình</t>
  </si>
  <si>
    <t>Trung tâm phát triển quỹ đất huyện Kỳ Sơn</t>
  </si>
  <si>
    <t>Dự án Đường trục chính khu công nghiệp Mông Hóa, huyện Kỳ Sơn</t>
  </si>
  <si>
    <t>Ban quản lý xây dựng cơ bản huyện Lương Sơn</t>
  </si>
  <si>
    <t xml:space="preserve">Dự án Đường từ thị trấn Lương Sơn đi xã Cư Yên, huyện Lương Sơn </t>
  </si>
  <si>
    <t>Ban quản lý dự án đầu tư xây dựng huyện Lạc Sơn</t>
  </si>
  <si>
    <t>Dự án Đường Thượng Cốc – Văn Sơn</t>
  </si>
  <si>
    <t>Dự án Cầu xóm Cài, xã Chí Thiện</t>
  </si>
  <si>
    <t>Dự án Trường Trung học cơ sở Hùng Sơn, huyện Lương Sơn</t>
  </si>
  <si>
    <t>Dự án Nhà hội trường Hội đồng nhân dân và Ủy ban nhân dân huyện Lạc Sơn</t>
  </si>
  <si>
    <t>Ban quản lý dự án xây dựng huyện Kim Bôi</t>
  </si>
  <si>
    <t>Đường vào khu du lịch suối khoáng Kim Bôi, huyện Kim Bôi</t>
  </si>
  <si>
    <t>Đường Kim Sơn – Nam Thượng, huyện Kim Bôi</t>
  </si>
  <si>
    <t>Đường đến trung tâm xã Nam Thượng, huyện Kim Bôi</t>
  </si>
  <si>
    <t>Giảm giá trị hợp đồng còn lại</t>
  </si>
  <si>
    <t>7.2</t>
  </si>
  <si>
    <t>7.3</t>
  </si>
  <si>
    <t>Thu hồi Các khoản chi sai quy định</t>
  </si>
  <si>
    <t xml:space="preserve">Giảm dự toán, giảm thanh toán năm sau </t>
  </si>
  <si>
    <t xml:space="preserve">G </t>
  </si>
  <si>
    <t>1=2+3+4</t>
  </si>
  <si>
    <t>3=3.1+..3.6</t>
  </si>
  <si>
    <t>3.6</t>
  </si>
  <si>
    <t>4=4.1+..+4.6</t>
  </si>
  <si>
    <t>GNT số 0002524</t>
  </si>
  <si>
    <t>VP KBNN Hòa Bình</t>
  </si>
  <si>
    <t>Thu hồi các khoản chi năm trước (tiền bán HSMT)</t>
  </si>
  <si>
    <t>UNC số 0078</t>
  </si>
  <si>
    <t>Nộp trả tiền tạm ứng công trình Kè Trung Minh, thành phố Hòa Bình</t>
  </si>
  <si>
    <t>UNC số 0011</t>
  </si>
  <si>
    <t>UNC số 0073</t>
  </si>
  <si>
    <t>HS thanh toán khối lượng xây lắp hoàn thành lần 9 - Gói thầu số 03 Thi công XD tiểu dự án giai đoạn II: Nâng cấp mở rộng đê Quỳnh Lâm kết hợp giao thông đoạn từ K0+600 đến K2+00</t>
  </si>
  <si>
    <t>Giảm trừ giá trị nghiệm thu thanh toán</t>
  </si>
  <si>
    <t>Phụ lục HĐ số 30b/2019/PLHĐ  dự án Nâng cấp tuyến đường xã Hiền Lương, thị trấn Đà Bắc</t>
  </si>
  <si>
    <t>Giảm trừ giá trị hợp đồng còn lại</t>
  </si>
  <si>
    <t>Giấy nộp trả vốn đầu tư</t>
  </si>
  <si>
    <t>KBNN tỉnh Hòa Bình</t>
  </si>
  <si>
    <t xml:space="preserve">Nộp trả lại tiền tạm ứng GPMB năm 2018 chưa sử dụng </t>
  </si>
  <si>
    <t>Giấy nộp trả kinh phí cho ngân sách cấp trên</t>
  </si>
  <si>
    <t>UBND huyện Lương Sơn</t>
  </si>
  <si>
    <t>KBNN Lương Sơn</t>
  </si>
  <si>
    <t>- Kinh phí thực hiện người có công với cách mạng về nhà ở
- Kinh phí chính sách hỗ trợ nâng cao hiệu quả chăn nuôi hộ trên địa bàn tỉnh
- Kinh phí thực hiện bồi thường, hỗ trợ và tái định cư dự án xây dựng và kinh doanh hạ tầng kỹ thuật Cụm khu CN Hòa Sơn</t>
  </si>
  <si>
    <t>UBND huyện Lương Sơn (xã Cao Thắng)</t>
  </si>
  <si>
    <t>Nộp trả kinh phí do chi sai nguôn</t>
  </si>
  <si>
    <t>UBND huyện Lương Sơn (xã Hòa Sơn)</t>
  </si>
  <si>
    <t>UBND huyện Lương Sơn (xã Cư Yên)</t>
  </si>
  <si>
    <t>UBND huyện Lương Sơn (Ban QLDA ĐTXD huyện Lương Sơn)</t>
  </si>
  <si>
    <t>Chi phí thẩm định Báo cáo KTKT công trình Trường THCS Hùng Sơn</t>
  </si>
  <si>
    <t>Chi phí ban quản lý dự án công trình Trường THCS Hùng Sơn</t>
  </si>
  <si>
    <t>UBND huyện Lạc Sơn (Phòng TC-KH)</t>
  </si>
  <si>
    <t>KBNN Lạc Sơn</t>
  </si>
  <si>
    <t>Nộp trả ngân sách tỉnh</t>
  </si>
  <si>
    <t>UBND huyện Lạc Sơn (Ban chỉ huy phòng, chống thiên tai và tìm kiếm cứu nạn huyện Lạc Sơn)</t>
  </si>
  <si>
    <t>Nộp trả kinh phí</t>
  </si>
  <si>
    <t>UNC số CKKB00076</t>
  </si>
  <si>
    <t>UBND huyện Lạc Sơn (UBND xã Tân Lập)</t>
  </si>
  <si>
    <t>Chuyển tiền quỹ bảo trì đường bộ</t>
  </si>
  <si>
    <t>UNC số CKKB00070</t>
  </si>
  <si>
    <t>UBND huyện Lạc Sơn (UBND xã Bình Chân)</t>
  </si>
  <si>
    <t>Nộp trả kinh phí quỹ bào trì đường bộ</t>
  </si>
  <si>
    <t>UNC số 01</t>
  </si>
  <si>
    <t>UBND huyện Lạc Sơn (UBND xã Văn Sơn)</t>
  </si>
  <si>
    <t>Chuyển tiền phí bảo trì đường bộ</t>
  </si>
  <si>
    <t>UBND huyện Lạc Sơn (UBND xã Tự Do)</t>
  </si>
  <si>
    <t>UBND huyện Lạc Sơn (UBND xã Ân Nghĩa)</t>
  </si>
  <si>
    <t>Bút toán</t>
  </si>
  <si>
    <t xml:space="preserve">UBND huyện Lạc Sơn </t>
  </si>
  <si>
    <t>Hủy dự toán</t>
  </si>
  <si>
    <t>Giấy nộp trả vốn đầu tư dự án Nhà hội trường HĐND và UBND huyện Lạc Sơn</t>
  </si>
  <si>
    <t>UBND huyện Lạc Sơn (Ban QLDA ĐTXD huyện Lạc Sơn)</t>
  </si>
  <si>
    <t>KBNN Hòa Bình</t>
  </si>
  <si>
    <t>Nộp trả tiền chi phí quản lý dự án</t>
  </si>
  <si>
    <t>Giấy nộp trả vốn đầu tư dự án Cầu xóm Cài xã Chí Thiện</t>
  </si>
  <si>
    <t>Phụ lục HĐ số 01/2019/PLHĐĐC-XL  gói thầu thi công xây lắp Cầu xóm Cài xã Chí Thiện huyện Lạc Sơn</t>
  </si>
  <si>
    <t>Giảm trừ giá trị hợp đồng</t>
  </si>
  <si>
    <t>Giấy nộp trả kinh phí dự án Đường vào khu du lịch suối khoáng Kim Bôi</t>
  </si>
  <si>
    <t>UBND huyện Kim Bôi (Ban QLDA ĐTXD huyện Kim Bôi)</t>
  </si>
  <si>
    <t>Nộp trả NS chi phí khảo sát lập BCKTKT</t>
  </si>
  <si>
    <t>UBND huyện Kim Bôi</t>
  </si>
  <si>
    <t>Nộp trả NS tỉnh KP hỗ trợ người có công với CM về nhà ở</t>
  </si>
  <si>
    <t>Huyên Đà Bắc</t>
  </si>
  <si>
    <t>UBND huyện Đà Bắc</t>
  </si>
  <si>
    <t>Nộp trả kinh phí CTMTQG thuộc dự án 1 Chương trình 30a</t>
  </si>
  <si>
    <t>Thu hồi khối lượng xây lắp công trình Đường khu sản xuất xóm Yên suối Mèn, xã Tân Minh</t>
  </si>
  <si>
    <t>Ghi chú:</t>
  </si>
  <si>
    <t>(1) Các khoản tăng thu NSNN: Số liệu tương ứng với số liệu tại Phụ lục số 01/THKN-NĐNS….</t>
  </si>
  <si>
    <t>(2) Các khoản giảm chi thường xuyên: Số liệu tương ứng với số liệu tại Phụ lục số 02/THKN-NĐNS….</t>
  </si>
  <si>
    <t>(3) Các khoản giảm chi đầu tư: Số liệu tương ứng với số liệu tại Phụ lục số 03/THKN-NĐNS….</t>
  </si>
  <si>
    <t>Giảm chi đầu tư</t>
  </si>
  <si>
    <t>TP Hòa Bình</t>
  </si>
  <si>
    <t>Huyện Lạc Thủy</t>
  </si>
  <si>
    <t>Huyện Yên Thủy</t>
  </si>
  <si>
    <t>Nộp trả kinh phí hỗ trợ người có công với cách mạng vè nhà ở</t>
  </si>
  <si>
    <t>Giấy nộp trả kinh phí cho ngân sách cấp trên số 01</t>
  </si>
  <si>
    <t>Giấy nộp trả kinh phí cho ngân sách cấp trên số 18</t>
  </si>
  <si>
    <t>3.7</t>
  </si>
  <si>
    <t>3.8</t>
  </si>
  <si>
    <t>2.6</t>
  </si>
  <si>
    <t>3.9</t>
  </si>
  <si>
    <t>QĐ số 7290/QĐ-UBND</t>
  </si>
  <si>
    <t>UBND huyện Lạc Sơn</t>
  </si>
  <si>
    <t>Phân bổ kinh phí cải cách tiền lương</t>
  </si>
  <si>
    <t>8.1</t>
  </si>
  <si>
    <t>UNC số UNC 01-NTNS</t>
  </si>
  <si>
    <t>KBNN huyện Kỳ Sơn</t>
  </si>
  <si>
    <t>Nộp giảm chi phí đền bù GPMB dư án đường cao tốc Hòa Lạc - TP Hòa Bình</t>
  </si>
  <si>
    <t>QĐ só 97/QĐ-STC</t>
  </si>
  <si>
    <t>Sở Tài Chính</t>
  </si>
  <si>
    <t>Nộp tiền từ xử phạt vi phạm hành chính</t>
  </si>
  <si>
    <t xml:space="preserve">PLHĐ </t>
  </si>
  <si>
    <t>Tổng cộng</t>
  </si>
  <si>
    <t>Cục thuế Hòa Bình</t>
  </si>
  <si>
    <t>Kiến nghị kiểm tra đối chiếu</t>
  </si>
  <si>
    <t>Công ty Cổ phần xây dựng và thương mại Sông Đà</t>
  </si>
  <si>
    <t>Thuế GTGT</t>
  </si>
  <si>
    <t>Công ty Cổ phần xây dựng Sao Vàng</t>
  </si>
  <si>
    <t xml:space="preserve">Công ty Cổ phần Việt Tùng </t>
  </si>
  <si>
    <t>Đại lý thuế</t>
  </si>
  <si>
    <t>GTGT đc khấu trừ</t>
  </si>
  <si>
    <t xml:space="preserve">Công ty TNHH Một thành viên xây dựng Đức Cường </t>
  </si>
  <si>
    <t>Công ty Cổ phần Đầu tư năng lượng xây dựng thương mại Hoàng Sơn</t>
  </si>
  <si>
    <t>Công ty Cổ phần Thương mại Dạ Hợp</t>
  </si>
  <si>
    <t>9631/CCT-KTrT1</t>
  </si>
  <si>
    <t>Chi cục thuế Hòa Bình</t>
  </si>
  <si>
    <t>Chi nhánh Sông Đà 11.1 thuộc công ty CP Sông Đà 11 tại Hòa Bình</t>
  </si>
  <si>
    <t>Công ty TNHH Đầu tư và xây dựng Tiến An</t>
  </si>
  <si>
    <t>9630/CCT-KTrT1</t>
  </si>
  <si>
    <t>Công ty TNHH MTV Tuệ Anh</t>
  </si>
  <si>
    <t>9633/CCT-KTrT1</t>
  </si>
  <si>
    <t>Công ty Cổ phần đầu tư xây dựng Sông Đà</t>
  </si>
  <si>
    <t>Công ty TNHH Nam Sơn</t>
  </si>
  <si>
    <t>KBNN Yên Thủy</t>
  </si>
  <si>
    <t>Tài Nguyên</t>
  </si>
  <si>
    <t>Kiểm toán tổng hợp (Hồ sơ khai phí BVMT)</t>
  </si>
  <si>
    <t xml:space="preserve">Công ty TNHH MTV xi măng Trung Sơn </t>
  </si>
  <si>
    <t>Công ty TNHH Tiến Minh Hòa Bình</t>
  </si>
  <si>
    <t>0002182</t>
  </si>
  <si>
    <t>Công ty cổ phần 19-8</t>
  </si>
  <si>
    <t>Công ty TNHH MTV Thạch Kim Hòa Bình</t>
  </si>
  <si>
    <t>Công ty TNHH xi măng Vĩnh Sơn</t>
  </si>
  <si>
    <t>Tại Chi cục Thuế huyện Lương Sơn</t>
  </si>
  <si>
    <t>Công ty TNHH Đức Thịnh 506</t>
  </si>
  <si>
    <t>Công ty TNHH Phú Đức</t>
  </si>
  <si>
    <t>Công ty TNHH Xây dựng và Dịch vụ Xuân Tiến Hòa Bình</t>
  </si>
  <si>
    <t>Công ty TNHH Phát triển Đức Minh Hòa Bình</t>
  </si>
  <si>
    <t>Tại Chi cục Thuế huyện Lạc Sơn</t>
  </si>
  <si>
    <t>Công ty TNHH đầu tư và xây dựng thương mại Mỹ Phong.</t>
  </si>
  <si>
    <t>Công ty TNHH Trường Thành</t>
  </si>
  <si>
    <t>Công ty TNHH Như Lộc</t>
  </si>
  <si>
    <t xml:space="preserve">Công ty TNHH MTV Đức Lợi Hòa Bình </t>
  </si>
  <si>
    <t>Tại Chi cục Thuế huyện Kim Bôi</t>
  </si>
  <si>
    <t>Công ty TNHH Tuấn Dũng</t>
  </si>
  <si>
    <t>KBNN Kim Bôi</t>
  </si>
  <si>
    <t>Công ty TNHH Xây dựng Quang Vinh</t>
  </si>
  <si>
    <t>Công ty TNHH Xây dựng Hoàng Minh</t>
  </si>
  <si>
    <t>Công ty TNHH Tư vấn và Xây dựng Vương Quân HB</t>
  </si>
  <si>
    <t>Tiền bảo vệ phát triển đất trồng lúa</t>
  </si>
  <si>
    <t>20190805VNTN25817</t>
  </si>
  <si>
    <t>Công ty TNHH Tâm</t>
  </si>
  <si>
    <t>BV phát triển đất trồng lúa</t>
  </si>
  <si>
    <t>1019/QĐ-UBND</t>
  </si>
  <si>
    <t>2673/TB-CT</t>
  </si>
  <si>
    <t>Các Ban quản lý dự án</t>
  </si>
  <si>
    <t>0002095</t>
  </si>
  <si>
    <t>KẾT QUẢ THỰC HIỆN KIẾN NGHỊ KIỂM TOÁN TĂNG THU NGÂN SÁCH NHÀ NƯỚC NĂM  2019 NIÊN ĐỘ 2018</t>
  </si>
  <si>
    <t>Mã số thuế</t>
  </si>
  <si>
    <t>Tổng cộng các khoản thuế</t>
  </si>
  <si>
    <t>Chi tiết các khoản thuế</t>
  </si>
  <si>
    <t>Phí, lệ phí</t>
  </si>
  <si>
    <t>Giảm phải thu NSNN về thuế</t>
  </si>
  <si>
    <t>XNK</t>
  </si>
  <si>
    <t>TTĐB</t>
  </si>
  <si>
    <t>Nhà đất</t>
  </si>
  <si>
    <t>BVMT</t>
  </si>
  <si>
    <t xml:space="preserve">Thuế khác </t>
  </si>
  <si>
    <t>4=5+6+7+8+9</t>
  </si>
  <si>
    <t>5=5.1+…+5.9</t>
  </si>
  <si>
    <t>5.3</t>
  </si>
  <si>
    <t>5.4</t>
  </si>
  <si>
    <t>5.5</t>
  </si>
  <si>
    <t>5.6</t>
  </si>
  <si>
    <t>5.7</t>
  </si>
  <si>
    <t>5.8</t>
  </si>
  <si>
    <t>5.9</t>
  </si>
  <si>
    <t>Tại Cục Thuế tỉnh Hòa Bình</t>
  </si>
  <si>
    <t>I.1</t>
  </si>
  <si>
    <t>Kiểm tra đối chiếu</t>
  </si>
  <si>
    <t>PL 02</t>
  </si>
  <si>
    <t>0500313811-010</t>
  </si>
  <si>
    <t>I.2</t>
  </si>
  <si>
    <t>Công ty TNHH MTV xi măng Trung Sơn - (Thuộc Công ty CP Tập đoàn Xây dựng và Du lịch Bình Minh)</t>
  </si>
  <si>
    <t>5400199491</t>
  </si>
  <si>
    <t>5400208040</t>
  </si>
  <si>
    <t>5400233657</t>
  </si>
  <si>
    <t>5400314169</t>
  </si>
  <si>
    <t>5400228209</t>
  </si>
  <si>
    <t>5400422100</t>
  </si>
  <si>
    <t>Công ty cổ phần Hoàn Cầu Hòa Bình</t>
  </si>
  <si>
    <t>PL02</t>
  </si>
  <si>
    <t>Tăng thu NSNN</t>
  </si>
  <si>
    <t>Số kiến nghị kiểm toán</t>
  </si>
  <si>
    <t>Số kiến nghị đã được điều chỉnh tăng (+), giảm (-)</t>
  </si>
  <si>
    <t xml:space="preserve">Số kiến nghị đủ bằng chứng </t>
  </si>
  <si>
    <t>Số thực hiện của đơn vị</t>
  </si>
  <si>
    <t>Thuế  XNK</t>
  </si>
  <si>
    <t>Thuế TTĐB</t>
  </si>
  <si>
    <t>Thuế nhà, đất</t>
  </si>
  <si>
    <t>Thuế TNCN</t>
  </si>
  <si>
    <t>Thuế tài nguyên</t>
  </si>
  <si>
    <t>Thuế khác</t>
  </si>
  <si>
    <t>Các khoản giảm chi</t>
  </si>
  <si>
    <t>Thu hồi nộp NSNN các khoản chi sai quy định</t>
  </si>
  <si>
    <t>Thu hồi cho vay, tạm ứng sai quy định</t>
  </si>
  <si>
    <t>Giảm dự toán, giảm thanh toán năm sau</t>
  </si>
  <si>
    <t>Giảm chi đầu tư xây dựng</t>
  </si>
  <si>
    <t>………….</t>
  </si>
  <si>
    <t>Các khoản phải nộp nhưng đơn vị chưa nộp</t>
  </si>
  <si>
    <t xml:space="preserve">Nộp NSNN các khoản phải nộp nhưng đơn vị chưa nộp </t>
  </si>
  <si>
    <t>Giảm cấp phát, giảm thanh toán</t>
  </si>
  <si>
    <t>KẾT QUẢ THỰC HIỆN KIẾN NGHỊ KIỂM TOÁN GIẢM CHI ĐẦU TƯ XÂY DỰNG NĂM 2019
(KIẾN NGHỊ NĂM 2019 NIÊN ĐỘ NGÂN SÁCH NĂM 2018)</t>
  </si>
  <si>
    <t>BẢNG KÊ CHỨNG TỪ THỰC HIỆN KIẾN NGHỊ KIỂM TOÁN  NĂM 2019</t>
  </si>
  <si>
    <t>Phụ biểu số 04/THKN-NĐNS 2018</t>
  </si>
  <si>
    <t>KẾT QUẢ THỰC HIỆN KIẾN NGHỊ KIỂM TOÁN GIẢM CHI THƯỜNG XUYÊN NĂM 2019
 (KIẾN NGHỊ NĂM 2019 NIÊN ĐỘ NGÂN SÁCH NĂM 2018)</t>
  </si>
  <si>
    <t xml:space="preserve">Giấy nộp trả kinh phí </t>
  </si>
  <si>
    <t>Nộp trả CP tạm ứng đền bù GPMB</t>
  </si>
  <si>
    <t xml:space="preserve">            KIỂM TOÁN NHÀ NƯỚC</t>
  </si>
  <si>
    <t>Phụ biểu số 03/THKN-NSĐP2018</t>
  </si>
  <si>
    <t>Thu hồi cho vay tạm ứng sai quy định</t>
  </si>
  <si>
    <t>Giảm thanh toán lần sau</t>
  </si>
  <si>
    <t>…</t>
  </si>
  <si>
    <t>3=4+…+8</t>
  </si>
  <si>
    <t>Phụ biểu số 09/THKN-NĐNS 2018</t>
  </si>
  <si>
    <t>KẾT QUẢ THỰC HIỆN KIẾN NGHỊ KHÁC NĂM 2019</t>
  </si>
  <si>
    <t>Các gói thầu hợp đồng trọn gói</t>
  </si>
  <si>
    <t>Ban quản lý dự án đầu tư xây dựng huyện Lương Sơn</t>
  </si>
  <si>
    <t>Ban quản lý dự án đầu tư xây dựng huyện Kim Bôi</t>
  </si>
  <si>
    <t>Ban dân tộc</t>
  </si>
  <si>
    <t xml:space="preserve">Dự án Đường cao tốc Hòa Lạc - thành phố Hòa Bình, đoạn qua tỉnh Hòa Bình (đoạn từ Km13+050 – Km33+256) theo hình thức BT </t>
  </si>
  <si>
    <t>Kiểm toán tổng hợp việc xác định tiền cấp quyền khai thác khoáng sản</t>
  </si>
  <si>
    <t>Kiểm toán việc kê khai thuế tài nguyên tại Cục Thuế</t>
  </si>
  <si>
    <t>Phụ lục số 08/THKN-NĐNS 2018</t>
  </si>
  <si>
    <t>STT</t>
  </si>
  <si>
    <t>Trích từ báo cáo kiểm toán</t>
  </si>
  <si>
    <t>Thực hiện</t>
  </si>
  <si>
    <t>Kiểm điểm tập thể</t>
  </si>
  <si>
    <t>Kiểm điểm cá nhân</t>
  </si>
  <si>
    <t>Tên tập thể</t>
  </si>
  <si>
    <t>Sở kế hoạch và đầu tư Hòa Bình</t>
  </si>
  <si>
    <t>Báo cáo kiểm toán ngân sách địa phương năm 2018 của tỉnh Hòa Bình của Kiểm toán nhà nước khu vực VI</t>
  </si>
  <si>
    <t>Không phân bổ hết nguồn vốn NSTW chi đầu tư phát triển chương trình MTQG nông thôn mới theo quyết định giao KHV của Thủ tướng Chính phủ, Bộ Kế hoạch và Đầu tư, để dự phòng 10.160 triệu đồng, chi khen thưởng sai quy định 4.500 triệu đồng</t>
  </si>
  <si>
    <t>Rút kinh nghiệm</t>
  </si>
  <si>
    <t>Tập thể lãnh đạo Sở</t>
  </si>
  <si>
    <t>Phòng Kinh tế ngành</t>
  </si>
  <si>
    <t>Nguyễn Anh Đức - Phó Trưởng phòng Kinh tế ngành</t>
  </si>
  <si>
    <t>Chương trình MTQG giảm nghèo bền vững năm 2018 không phân bổ để lại năm 2019 mới phân bổ 10.429 triệu đồng; Không phân bổ hết nguồn vốn đầu tư sau khi Trung ương giao kế hoạch vốn, để lại phân bổ rải rác trong năm trái quy định</t>
  </si>
  <si>
    <t>Phòng Khoa giao Văn xã</t>
  </si>
  <si>
    <t>Dùng vốn đầu tư công ngân sách tỉnh chi hoạt động thường xuyên 100 triệu đồng Ban quản lý dự án ODA tỉnh; Chi Ngân sách phát triển xã 17.400 triệu đồng khi không có dự án được lập, phê duyệt; hỗ trợ 24 xã (4.556 triệu đồng) sai đối tượng theo Nghị quyết số 114/2015/NQ-HĐND).</t>
  </si>
  <si>
    <t>Phòng Tổng hợp - Quy hoạch</t>
  </si>
  <si>
    <t>Bùi An Bình - Phó Trưởng phòng Tổng hợp - Quy hoạch</t>
  </si>
  <si>
    <r>
      <t>KIỂM TOÁN NHÀ NƯỚC</t>
    </r>
    <r>
      <rPr>
        <sz val="12"/>
        <rFont val="Times New Roman"/>
        <family val="1"/>
      </rPr>
      <t xml:space="preserve">  
  KIỂM TOÁN NHÀ NƯỚC KHU VỰC VI    
                                                                                       </t>
    </r>
  </si>
  <si>
    <t>TỔNG HỢP THỰC HIỆN KIẾN NGHỊ KIỂM TOÁN VỀ XỬ LÝ TRÁCH NHIỆM TẬP THỂ, CÁ NHÂN</t>
  </si>
  <si>
    <t>Hình thức 
kiểm điểm</t>
  </si>
  <si>
    <t>Tên cá nhân, chức vụ, chức danh (nếu có)</t>
  </si>
  <si>
    <t>đơn vị báo cáo đã thực hiện nhưng chưa cung cấp chứng từ thực hiện kiến nghị</t>
  </si>
  <si>
    <t>Đ/v báo cáo do Kinh phí bồi thường tài định cư dự án xây dựng và kinh doanh hạ tầng cụm công nghiệp Hòa sơn khi cộng làm tròn số liệu đến triệu đồng</t>
  </si>
  <si>
    <t xml:space="preserve">Số thực hiện của đơn vị </t>
  </si>
  <si>
    <t xml:space="preserve">Số KTNN kiến nghị </t>
  </si>
  <si>
    <t>(Kèm theo Công văn số            /STC-QLNS ngày         tháng 10 năm 2020 của Sở Tài chính)</t>
  </si>
  <si>
    <t>UBND TỈNH HÒA BÌNH</t>
  </si>
  <si>
    <t xml:space="preserve">      SỞ TÀI CHÍNH</t>
  </si>
  <si>
    <t>Phụ biểu số 03</t>
  </si>
  <si>
    <t xml:space="preserve">       SỞ TAI CHÍNH</t>
  </si>
  <si>
    <t>Phụ biểu số 04</t>
  </si>
  <si>
    <t>(Kèm theo Công văn số            /STC-QLNS ngày              tháng 10, năm 2020)</t>
  </si>
  <si>
    <t>(Kèm theo Công văn số            /STC-QLNS ngày           tháng 10 năm 2020 của Sở Tài chính)</t>
  </si>
  <si>
    <t>Phụ biểu số 05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</si>
</sst>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1" formatCode="_(* #,##0_);_(* \(#,##0\);_(* &quot;-&quot;_);_(@_)"/>
    <numFmt numFmtId="43" formatCode="_(* #,##0.00_);_(* \(#,##0.00\);_(* &quot;-&quot;??_);_(@_)"/>
    <numFmt numFmtId="164" formatCode="_(* #,##0_);_(* \(#,##0\);_(* &quot;-&quot;??_);_(@_)"/>
    <numFmt numFmtId="165" formatCode="_-* #,##0.00_-;\-* #,##0.00_-;_-* &quot;-&quot;??_-;_-@_-"/>
    <numFmt numFmtId="166" formatCode="0.0%"/>
    <numFmt numFmtId="167" formatCode="_-* #,##0_-;\-* #,##0_-;_-* &quot;-&quot;??_-;_-@_-"/>
    <numFmt numFmtId="168" formatCode="_-* #,##0\ _₫_-;\-* #,##0\ _₫_-;_-* &quot;-&quot;??\ _₫_-;_-@_-"/>
    <numFmt numFmtId="169" formatCode="0.00000%"/>
    <numFmt numFmtId="170" formatCode="0.000000%"/>
  </numFmts>
  <fonts count="71" x14ac:knownFonts="1">
    <font>
      <sz val="11"/>
      <color theme="1"/>
      <name val="Calibri"/>
      <family val="2"/>
      <scheme val="minor"/>
    </font>
    <font>
      <sz val="10"/>
      <name val="Times New Roman"/>
      <family val="1"/>
    </font>
    <font>
      <sz val="11"/>
      <color theme="1"/>
      <name val="Calibri"/>
      <family val="2"/>
      <scheme val="minor"/>
    </font>
    <font>
      <sz val="10"/>
      <name val="Arial"/>
      <family val="2"/>
    </font>
    <font>
      <sz val="12"/>
      <name val="Times New Roman"/>
      <family val="1"/>
    </font>
    <font>
      <sz val="14"/>
      <name val="Times New Roman"/>
      <family val="1"/>
    </font>
    <font>
      <b/>
      <sz val="14"/>
      <name val="Times New Roman"/>
      <family val="1"/>
    </font>
    <font>
      <i/>
      <sz val="14"/>
      <name val="Times New Roman"/>
      <family val="1"/>
    </font>
    <font>
      <b/>
      <i/>
      <sz val="14"/>
      <name val="Times New Roman"/>
      <family val="1"/>
    </font>
    <font>
      <b/>
      <sz val="14"/>
      <color theme="1"/>
      <name val="Times New Roman"/>
      <family val="1"/>
    </font>
    <font>
      <sz val="14"/>
      <color theme="1"/>
      <name val="Times New Roman"/>
      <family val="1"/>
    </font>
    <font>
      <b/>
      <sz val="14"/>
      <color indexed="8"/>
      <name val="Times New Roman"/>
      <family val="1"/>
    </font>
    <font>
      <sz val="14"/>
      <color indexed="8"/>
      <name val="Times New Roman"/>
      <family val="1"/>
    </font>
    <font>
      <i/>
      <sz val="14"/>
      <color indexed="8"/>
      <name val="Times New Roman"/>
      <family val="1"/>
    </font>
    <font>
      <sz val="12"/>
      <name val="Times New Roman"/>
      <family val="2"/>
    </font>
    <font>
      <sz val="11"/>
      <name val="Times New Roman"/>
      <family val="1"/>
    </font>
    <font>
      <i/>
      <sz val="11"/>
      <name val="Times New Roman"/>
      <family val="1"/>
    </font>
    <font>
      <i/>
      <sz val="12"/>
      <name val="Times New Roman"/>
      <family val="1"/>
    </font>
    <font>
      <sz val="12"/>
      <name val="Arial"/>
      <family val="2"/>
    </font>
    <font>
      <b/>
      <sz val="12"/>
      <name val="Times New Roman"/>
      <family val="1"/>
    </font>
    <font>
      <b/>
      <sz val="11"/>
      <name val="Times New Roman"/>
      <family val="1"/>
    </font>
    <font>
      <sz val="11"/>
      <name val="Arial"/>
      <family val="2"/>
    </font>
    <font>
      <b/>
      <sz val="16"/>
      <name val="Times New Roman"/>
      <family val="1"/>
    </font>
    <font>
      <i/>
      <sz val="12"/>
      <name val="Arial"/>
      <family val="2"/>
    </font>
    <font>
      <b/>
      <sz val="11"/>
      <name val="Arial"/>
      <family val="2"/>
    </font>
    <font>
      <b/>
      <sz val="12"/>
      <name val="Arial"/>
      <family val="2"/>
    </font>
    <font>
      <sz val="14"/>
      <name val=".VnTime"/>
      <family val="2"/>
    </font>
    <font>
      <sz val="11"/>
      <color theme="1"/>
      <name val="Times New Roman"/>
      <family val="1"/>
    </font>
    <font>
      <sz val="14"/>
      <color rgb="FFFF0000"/>
      <name val="Times New Roman"/>
      <family val="1"/>
    </font>
    <font>
      <i/>
      <sz val="14"/>
      <color rgb="FFFF0000"/>
      <name val="Times New Roman"/>
      <family val="1"/>
    </font>
    <font>
      <b/>
      <sz val="11"/>
      <color theme="1"/>
      <name val="Calibri"/>
      <family val="2"/>
      <scheme val="minor"/>
    </font>
    <font>
      <sz val="9"/>
      <name val="Arial"/>
      <family val="2"/>
    </font>
    <font>
      <i/>
      <sz val="9"/>
      <name val="Arial"/>
      <family val="2"/>
    </font>
    <font>
      <b/>
      <sz val="9"/>
      <name val="Arial"/>
      <family val="2"/>
    </font>
    <font>
      <sz val="12"/>
      <color theme="1"/>
      <name val="Calibri"/>
      <family val="2"/>
      <scheme val="minor"/>
    </font>
    <font>
      <b/>
      <sz val="8"/>
      <name val="Times New Roman"/>
      <family val="1"/>
    </font>
    <font>
      <b/>
      <sz val="10"/>
      <name val="Times New Roman"/>
      <family val="1"/>
    </font>
    <font>
      <b/>
      <i/>
      <sz val="11"/>
      <name val="Times New Roman"/>
      <family val="1"/>
    </font>
    <font>
      <b/>
      <i/>
      <sz val="12"/>
      <name val="Times New Roman"/>
      <family val="1"/>
    </font>
    <font>
      <b/>
      <i/>
      <sz val="12"/>
      <name val="Arial"/>
      <family val="2"/>
    </font>
    <font>
      <b/>
      <i/>
      <sz val="9"/>
      <name val="Arial"/>
      <family val="2"/>
    </font>
    <font>
      <sz val="9"/>
      <name val="Times New Roman"/>
      <family val="1"/>
    </font>
    <font>
      <i/>
      <sz val="10"/>
      <name val="Times New Roman"/>
      <family val="1"/>
    </font>
    <font>
      <b/>
      <u/>
      <sz val="10"/>
      <name val="Times New Roman"/>
      <family val="1"/>
    </font>
    <font>
      <i/>
      <sz val="8"/>
      <name val="Times New Roman"/>
      <family val="1"/>
    </font>
    <font>
      <sz val="8"/>
      <name val="Arial"/>
      <family val="2"/>
    </font>
    <font>
      <b/>
      <sz val="9"/>
      <name val="Times New Roman"/>
      <family val="1"/>
    </font>
    <font>
      <i/>
      <sz val="9"/>
      <name val="Times New Roman"/>
      <family val="1"/>
    </font>
    <font>
      <sz val="9"/>
      <name val="Cambria"/>
      <family val="1"/>
      <charset val="163"/>
      <scheme val="major"/>
    </font>
    <font>
      <sz val="11"/>
      <name val="Calibri"/>
      <family val="2"/>
      <scheme val="minor"/>
    </font>
    <font>
      <sz val="9"/>
      <name val="Times New Roman"/>
      <family val="1"/>
      <charset val="163"/>
    </font>
    <font>
      <b/>
      <sz val="9"/>
      <name val="Times New Roman"/>
      <family val="1"/>
      <charset val="163"/>
    </font>
    <font>
      <b/>
      <i/>
      <sz val="9"/>
      <name val="Times New Roman"/>
      <family val="1"/>
      <charset val="163"/>
    </font>
    <font>
      <sz val="10"/>
      <name val="Arial"/>
      <family val="2"/>
    </font>
    <font>
      <b/>
      <sz val="9"/>
      <color theme="1"/>
      <name val="Times New Roman"/>
      <family val="1"/>
    </font>
    <font>
      <sz val="8"/>
      <name val="Times New Roman"/>
      <family val="1"/>
    </font>
    <font>
      <b/>
      <sz val="9"/>
      <color rgb="FF000099"/>
      <name val="Times New Roman"/>
      <family val="1"/>
    </font>
    <font>
      <sz val="9"/>
      <color rgb="FF000099"/>
      <name val="Times New Roman"/>
      <family val="1"/>
    </font>
    <font>
      <sz val="9"/>
      <color rgb="FF0000CC"/>
      <name val="Times New Roman"/>
      <family val="1"/>
    </font>
    <font>
      <sz val="9"/>
      <color rgb="FFFF0000"/>
      <name val="Times New Roman"/>
      <family val="1"/>
    </font>
    <font>
      <b/>
      <sz val="12"/>
      <color rgb="FF0000CC"/>
      <name val="Times New Roman"/>
      <family val="1"/>
    </font>
    <font>
      <sz val="10"/>
      <name val="Arial"/>
      <family val="2"/>
      <charset val="163"/>
    </font>
    <font>
      <b/>
      <sz val="13"/>
      <name val="Times New Roman"/>
      <family val="1"/>
    </font>
    <font>
      <sz val="13"/>
      <name val="Times New Roman"/>
      <family val="1"/>
    </font>
    <font>
      <b/>
      <sz val="11"/>
      <color rgb="FFFF0000"/>
      <name val="Times New Roman"/>
      <family val="1"/>
    </font>
    <font>
      <sz val="11"/>
      <color rgb="FFFF0000"/>
      <name val="Times New Roman"/>
      <family val="1"/>
    </font>
    <font>
      <sz val="11"/>
      <color rgb="FFFF0000"/>
      <name val="Calibri"/>
      <family val="2"/>
      <scheme val="minor"/>
    </font>
    <font>
      <i/>
      <sz val="11"/>
      <color rgb="FFFF0000"/>
      <name val="Times New Roman"/>
      <family val="1"/>
    </font>
    <font>
      <b/>
      <i/>
      <sz val="11"/>
      <color rgb="FFFF0000"/>
      <name val="Times New Roman"/>
      <family val="1"/>
    </font>
    <font>
      <sz val="9"/>
      <color indexed="81"/>
      <name val="Tahom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25">
    <xf numFmtId="0" fontId="0" fillId="0" borderId="0"/>
    <xf numFmtId="43" fontId="2" fillId="0" borderId="0" applyFont="0" applyFill="0" applyBorder="0" applyAlignment="0" applyProtection="0"/>
    <xf numFmtId="41" fontId="2" fillId="0" borderId="0" applyFont="0" applyFill="0" applyBorder="0" applyAlignment="0" applyProtection="0"/>
    <xf numFmtId="0" fontId="3" fillId="0" borderId="0"/>
    <xf numFmtId="0" fontId="2" fillId="0" borderId="0"/>
    <xf numFmtId="0" fontId="2" fillId="0" borderId="0"/>
    <xf numFmtId="43" fontId="4" fillId="0" borderId="0" applyFont="0" applyFill="0" applyBorder="0" applyAlignment="0" applyProtection="0"/>
    <xf numFmtId="0" fontId="3" fillId="0" borderId="0"/>
    <xf numFmtId="0" fontId="2" fillId="0" borderId="0"/>
    <xf numFmtId="43" fontId="1" fillId="0" borderId="0" applyFont="0" applyFill="0" applyBorder="0" applyAlignment="0" applyProtection="0"/>
    <xf numFmtId="0" fontId="4" fillId="0" borderId="0"/>
    <xf numFmtId="9" fontId="2" fillId="0" borderId="0" applyFont="0" applyFill="0" applyBorder="0" applyAlignment="0" applyProtection="0"/>
    <xf numFmtId="0" fontId="3" fillId="0" borderId="0"/>
    <xf numFmtId="165" fontId="3" fillId="0" borderId="0" applyFont="0" applyFill="0" applyBorder="0" applyAlignment="0" applyProtection="0"/>
    <xf numFmtId="0" fontId="26" fillId="0" borderId="0"/>
    <xf numFmtId="165" fontId="3" fillId="0" borderId="0" applyFont="0" applyFill="0" applyBorder="0" applyAlignment="0" applyProtection="0"/>
    <xf numFmtId="0" fontId="34" fillId="0" borderId="0"/>
    <xf numFmtId="0" fontId="53" fillId="0" borderId="0"/>
    <xf numFmtId="9" fontId="53" fillId="0" borderId="0" applyFont="0" applyFill="0" applyBorder="0" applyAlignment="0" applyProtection="0"/>
    <xf numFmtId="0" fontId="2" fillId="0" borderId="0"/>
    <xf numFmtId="165" fontId="53" fillId="0" borderId="0" applyFont="0" applyFill="0" applyBorder="0" applyAlignment="0" applyProtection="0"/>
    <xf numFmtId="0" fontId="26" fillId="0" borderId="0"/>
    <xf numFmtId="6" fontId="2" fillId="0" borderId="0" applyFont="0" applyFill="0" applyBorder="0" applyAlignment="0" applyProtection="0"/>
    <xf numFmtId="0" fontId="61" fillId="0" borderId="0"/>
    <xf numFmtId="0" fontId="26" fillId="0" borderId="0"/>
  </cellStyleXfs>
  <cellXfs count="728">
    <xf numFmtId="0" fontId="0" fillId="0" borderId="0" xfId="0"/>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xf>
    <xf numFmtId="0" fontId="5" fillId="0" borderId="2" xfId="0" applyFont="1" applyFill="1" applyBorder="1" applyAlignment="1">
      <alignment horizontal="right"/>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righ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3" fontId="6" fillId="3" borderId="1" xfId="0" applyNumberFormat="1" applyFont="1" applyFill="1" applyBorder="1" applyAlignment="1">
      <alignment horizontal="right" vertical="center" wrapText="1"/>
    </xf>
    <xf numFmtId="0" fontId="5" fillId="3" borderId="0" xfId="0" applyFont="1" applyFill="1"/>
    <xf numFmtId="0" fontId="6" fillId="2" borderId="1" xfId="3" applyFont="1" applyFill="1" applyBorder="1" applyAlignment="1">
      <alignment horizontal="center" vertical="center" wrapText="1"/>
    </xf>
    <xf numFmtId="0" fontId="6" fillId="2" borderId="1" xfId="4" applyFont="1" applyFill="1" applyBorder="1" applyAlignment="1">
      <alignment vertical="center" wrapText="1"/>
    </xf>
    <xf numFmtId="4" fontId="6" fillId="2" borderId="1" xfId="3" applyNumberFormat="1" applyFont="1" applyFill="1" applyBorder="1" applyAlignment="1">
      <alignment horizontal="left" vertical="center" wrapText="1"/>
    </xf>
    <xf numFmtId="0" fontId="7" fillId="0" borderId="0" xfId="0" applyFont="1" applyFill="1"/>
    <xf numFmtId="0" fontId="6" fillId="2" borderId="1" xfId="4" applyFont="1" applyFill="1" applyBorder="1" applyAlignment="1">
      <alignment vertical="center"/>
    </xf>
    <xf numFmtId="0" fontId="6" fillId="2" borderId="1" xfId="4" applyFont="1" applyFill="1" applyBorder="1" applyAlignment="1">
      <alignment horizontal="left" vertical="center" wrapText="1"/>
    </xf>
    <xf numFmtId="0" fontId="6" fillId="2" borderId="1" xfId="3" applyFont="1" applyFill="1" applyBorder="1" applyAlignment="1">
      <alignment vertical="center" wrapText="1"/>
    </xf>
    <xf numFmtId="0" fontId="6" fillId="2" borderId="1" xfId="5" applyFont="1" applyFill="1" applyBorder="1" applyAlignment="1">
      <alignment vertical="center" wrapText="1"/>
    </xf>
    <xf numFmtId="0" fontId="5" fillId="0" borderId="1" xfId="4" applyFont="1" applyBorder="1" applyAlignment="1">
      <alignment horizontal="center" vertical="center" wrapText="1"/>
    </xf>
    <xf numFmtId="0" fontId="5" fillId="0" borderId="1" xfId="4" applyFont="1" applyFill="1" applyBorder="1" applyAlignment="1">
      <alignment horizontal="left" vertical="center" wrapText="1"/>
    </xf>
    <xf numFmtId="0" fontId="6" fillId="2" borderId="1" xfId="7" applyFont="1" applyFill="1" applyBorder="1" applyAlignment="1">
      <alignment horizontal="center" vertical="center" wrapText="1"/>
    </xf>
    <xf numFmtId="0" fontId="6" fillId="2" borderId="1" xfId="7" applyFont="1" applyFill="1" applyBorder="1" applyAlignment="1">
      <alignment horizontal="justify" vertical="center" wrapText="1"/>
    </xf>
    <xf numFmtId="0" fontId="5" fillId="2" borderId="1" xfId="7" applyFont="1" applyFill="1" applyBorder="1" applyAlignment="1">
      <alignment horizontal="center" vertical="center" wrapText="1"/>
    </xf>
    <xf numFmtId="0" fontId="5" fillId="2" borderId="1" xfId="7" applyFont="1" applyFill="1" applyBorder="1" applyAlignment="1">
      <alignment horizontal="justify" vertical="center" wrapText="1"/>
    </xf>
    <xf numFmtId="0" fontId="7" fillId="2" borderId="1" xfId="7" applyFont="1" applyFill="1" applyBorder="1" applyAlignment="1">
      <alignment horizontal="center" vertical="center" wrapText="1"/>
    </xf>
    <xf numFmtId="0" fontId="7" fillId="2" borderId="1" xfId="7" applyFont="1" applyFill="1" applyBorder="1" applyAlignment="1">
      <alignment horizontal="justify" vertical="center" wrapText="1"/>
    </xf>
    <xf numFmtId="0" fontId="6" fillId="2" borderId="1" xfId="7" applyFont="1" applyFill="1" applyBorder="1" applyAlignment="1">
      <alignment vertical="center" wrapText="1"/>
    </xf>
    <xf numFmtId="0" fontId="8" fillId="2" borderId="1" xfId="7" applyFont="1" applyFill="1" applyBorder="1" applyAlignment="1">
      <alignment horizontal="center" vertical="center" wrapText="1"/>
    </xf>
    <xf numFmtId="0" fontId="8" fillId="2" borderId="1" xfId="7" applyFont="1" applyFill="1" applyBorder="1" applyAlignment="1">
      <alignment vertical="center" wrapText="1"/>
    </xf>
    <xf numFmtId="0" fontId="7" fillId="2" borderId="1" xfId="7" applyFont="1" applyFill="1" applyBorder="1" applyAlignment="1">
      <alignment vertical="center" wrapText="1"/>
    </xf>
    <xf numFmtId="0" fontId="5" fillId="2" borderId="1" xfId="7" applyFont="1" applyFill="1" applyBorder="1" applyAlignment="1">
      <alignment vertical="center" wrapText="1"/>
    </xf>
    <xf numFmtId="0" fontId="5" fillId="2" borderId="1" xfId="7" quotePrefix="1" applyFont="1" applyFill="1" applyBorder="1" applyAlignment="1">
      <alignment vertical="center" wrapText="1"/>
    </xf>
    <xf numFmtId="0" fontId="5" fillId="2" borderId="1" xfId="8" applyFont="1" applyFill="1" applyBorder="1" applyAlignment="1">
      <alignment vertical="center" wrapText="1"/>
    </xf>
    <xf numFmtId="0" fontId="8" fillId="0" borderId="0" xfId="0" applyFont="1" applyFill="1"/>
    <xf numFmtId="0" fontId="5" fillId="2" borderId="1" xfId="8" applyFont="1" applyFill="1" applyBorder="1" applyAlignment="1">
      <alignment vertical="center"/>
    </xf>
    <xf numFmtId="0" fontId="7" fillId="2" borderId="1" xfId="7" applyFont="1" applyFill="1" applyBorder="1" applyAlignment="1">
      <alignment horizontal="left" vertical="center" wrapText="1"/>
    </xf>
    <xf numFmtId="0" fontId="7" fillId="2" borderId="1" xfId="8" applyFont="1" applyFill="1" applyBorder="1" applyAlignment="1">
      <alignment horizontal="justify" vertical="center" wrapText="1"/>
    </xf>
    <xf numFmtId="0" fontId="6" fillId="2" borderId="1" xfId="8" applyFont="1" applyFill="1" applyBorder="1" applyAlignment="1">
      <alignment horizontal="justify" vertical="center" wrapText="1"/>
    </xf>
    <xf numFmtId="0" fontId="8" fillId="2" borderId="1" xfId="7" applyFont="1" applyFill="1" applyBorder="1" applyAlignment="1">
      <alignment horizontal="justify" vertical="center" wrapText="1"/>
    </xf>
    <xf numFmtId="0" fontId="5" fillId="0" borderId="0" xfId="0" applyFont="1" applyFill="1" applyAlignment="1">
      <alignment horizontal="center"/>
    </xf>
    <xf numFmtId="0" fontId="5" fillId="2" borderId="1" xfId="0" applyFont="1" applyFill="1" applyBorder="1" applyAlignment="1">
      <alignment vertical="center" wrapText="1"/>
    </xf>
    <xf numFmtId="0" fontId="7" fillId="2" borderId="1" xfId="0" applyFont="1" applyFill="1" applyBorder="1" applyAlignment="1">
      <alignment vertical="center" wrapText="1"/>
    </xf>
    <xf numFmtId="3" fontId="8" fillId="2" borderId="1" xfId="7" applyNumberFormat="1" applyFont="1" applyFill="1" applyBorder="1" applyAlignment="1">
      <alignment horizontal="justify" vertical="center" wrapText="1"/>
    </xf>
    <xf numFmtId="3" fontId="5" fillId="2" borderId="1" xfId="7" applyNumberFormat="1" applyFont="1" applyFill="1" applyBorder="1" applyAlignment="1">
      <alignment horizontal="justify" vertical="center" wrapText="1"/>
    </xf>
    <xf numFmtId="3" fontId="7" fillId="2" borderId="1" xfId="7" applyNumberFormat="1" applyFont="1" applyFill="1" applyBorder="1" applyAlignment="1">
      <alignment horizontal="justify" vertical="center" wrapText="1"/>
    </xf>
    <xf numFmtId="41" fontId="8" fillId="2" borderId="1" xfId="2" applyFont="1" applyFill="1" applyBorder="1" applyAlignment="1">
      <alignment horizontal="justify" vertical="center" wrapText="1"/>
    </xf>
    <xf numFmtId="41" fontId="5" fillId="2" borderId="1" xfId="2" applyFont="1" applyFill="1" applyBorder="1" applyAlignment="1">
      <alignment horizontal="justify" vertical="center" wrapText="1"/>
    </xf>
    <xf numFmtId="41" fontId="7" fillId="2" borderId="1" xfId="2" applyFont="1" applyFill="1" applyBorder="1" applyAlignment="1">
      <alignment horizontal="justify" vertical="center" wrapText="1"/>
    </xf>
    <xf numFmtId="0" fontId="5" fillId="2" borderId="1" xfId="10" applyFont="1" applyFill="1" applyBorder="1" applyAlignment="1">
      <alignmen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3" fontId="5" fillId="4" borderId="1" xfId="0" applyNumberFormat="1" applyFont="1" applyFill="1" applyBorder="1" applyAlignment="1">
      <alignment horizontal="right" vertical="center" wrapText="1"/>
    </xf>
    <xf numFmtId="0" fontId="6" fillId="0" borderId="1" xfId="7" applyFont="1" applyFill="1" applyBorder="1" applyAlignment="1">
      <alignment horizontal="center" vertical="center" wrapText="1"/>
    </xf>
    <xf numFmtId="0" fontId="6" fillId="0" borderId="1" xfId="7" applyFont="1" applyFill="1" applyBorder="1" applyAlignment="1">
      <alignment horizontal="justify" vertical="center" wrapText="1"/>
    </xf>
    <xf numFmtId="3" fontId="6" fillId="0" borderId="1" xfId="7" applyNumberFormat="1" applyFont="1" applyFill="1" applyBorder="1" applyAlignment="1">
      <alignment horizontal="right" vertical="center" wrapText="1"/>
    </xf>
    <xf numFmtId="0" fontId="5" fillId="0" borderId="1" xfId="7" applyFont="1" applyFill="1" applyBorder="1" applyAlignment="1">
      <alignment horizontal="center" vertical="center" wrapText="1"/>
    </xf>
    <xf numFmtId="0" fontId="5" fillId="0" borderId="1" xfId="7" applyFont="1" applyFill="1" applyBorder="1" applyAlignment="1">
      <alignment horizontal="justify" vertical="center" wrapText="1"/>
    </xf>
    <xf numFmtId="3" fontId="5" fillId="0" borderId="1" xfId="7" applyNumberFormat="1" applyFont="1" applyFill="1" applyBorder="1" applyAlignment="1">
      <alignment horizontal="right" vertical="center" wrapText="1"/>
    </xf>
    <xf numFmtId="0" fontId="5" fillId="2" borderId="1" xfId="3" applyFont="1" applyFill="1" applyBorder="1" applyAlignment="1">
      <alignment horizontal="center" vertical="center" wrapText="1"/>
    </xf>
    <xf numFmtId="0" fontId="5" fillId="2" borderId="1" xfId="4" applyFont="1" applyFill="1" applyBorder="1" applyAlignment="1">
      <alignment vertical="center" wrapText="1"/>
    </xf>
    <xf numFmtId="0" fontId="5" fillId="2" borderId="1" xfId="4" applyFont="1" applyFill="1" applyBorder="1" applyAlignment="1">
      <alignment horizontal="center" vertical="center" wrapText="1"/>
    </xf>
    <xf numFmtId="0" fontId="6" fillId="0" borderId="1" xfId="0" applyFont="1" applyFill="1" applyBorder="1" applyAlignment="1">
      <alignment horizontal="justify" vertical="center" wrapText="1"/>
    </xf>
    <xf numFmtId="3" fontId="6" fillId="4" borderId="1" xfId="0" applyNumberFormat="1" applyFont="1" applyFill="1" applyBorder="1" applyAlignment="1">
      <alignment horizontal="right" vertical="center" wrapText="1"/>
    </xf>
    <xf numFmtId="0" fontId="6" fillId="0" borderId="1" xfId="0" applyFont="1" applyFill="1" applyBorder="1" applyAlignment="1">
      <alignment horizontal="center" vertical="center"/>
    </xf>
    <xf numFmtId="3" fontId="6" fillId="0" borderId="1" xfId="0" applyNumberFormat="1" applyFont="1" applyFill="1" applyBorder="1" applyAlignment="1">
      <alignment vertical="center"/>
    </xf>
    <xf numFmtId="0" fontId="6" fillId="3" borderId="1" xfId="0" applyFont="1" applyFill="1" applyBorder="1"/>
    <xf numFmtId="3" fontId="6" fillId="3" borderId="1" xfId="0" applyNumberFormat="1" applyFont="1" applyFill="1" applyBorder="1" applyAlignment="1">
      <alignment horizontal="right"/>
    </xf>
    <xf numFmtId="0" fontId="6" fillId="3" borderId="0" xfId="0" applyFont="1" applyFill="1"/>
    <xf numFmtId="10" fontId="6" fillId="0" borderId="1" xfId="11" applyNumberFormat="1" applyFont="1" applyFill="1" applyBorder="1" applyAlignment="1">
      <alignment horizontal="right" vertical="center" wrapText="1"/>
    </xf>
    <xf numFmtId="10" fontId="6" fillId="3" borderId="1" xfId="11" applyNumberFormat="1" applyFont="1" applyFill="1" applyBorder="1" applyAlignment="1">
      <alignment horizontal="right" vertical="center" wrapText="1"/>
    </xf>
    <xf numFmtId="10" fontId="6" fillId="3" borderId="1" xfId="11" applyNumberFormat="1" applyFont="1" applyFill="1" applyBorder="1" applyAlignment="1">
      <alignment horizontal="right"/>
    </xf>
    <xf numFmtId="10" fontId="5" fillId="4" borderId="1" xfId="11" applyNumberFormat="1" applyFont="1" applyFill="1" applyBorder="1" applyAlignment="1">
      <alignment horizontal="right" vertical="center" wrapText="1"/>
    </xf>
    <xf numFmtId="10" fontId="6" fillId="4" borderId="1" xfId="11" applyNumberFormat="1" applyFont="1" applyFill="1" applyBorder="1" applyAlignment="1">
      <alignment horizontal="right" vertical="center" wrapText="1"/>
    </xf>
    <xf numFmtId="10" fontId="6" fillId="0" borderId="1" xfId="11" applyNumberFormat="1" applyFont="1" applyFill="1" applyBorder="1" applyAlignment="1">
      <alignment vertical="center"/>
    </xf>
    <xf numFmtId="10" fontId="5" fillId="0" borderId="1" xfId="11" applyNumberFormat="1" applyFont="1" applyFill="1" applyBorder="1" applyAlignment="1">
      <alignment horizontal="right" vertical="center" wrapText="1"/>
    </xf>
    <xf numFmtId="3" fontId="6" fillId="2" borderId="1" xfId="6" applyNumberFormat="1" applyFont="1" applyFill="1" applyBorder="1" applyAlignment="1">
      <alignment horizontal="right" vertical="center"/>
    </xf>
    <xf numFmtId="10" fontId="6" fillId="2" borderId="1" xfId="11" applyNumberFormat="1" applyFont="1" applyFill="1" applyBorder="1" applyAlignment="1">
      <alignment horizontal="right" vertical="center"/>
    </xf>
    <xf numFmtId="3" fontId="5" fillId="2" borderId="1" xfId="6" applyNumberFormat="1" applyFont="1" applyFill="1" applyBorder="1" applyAlignment="1">
      <alignment horizontal="right" vertical="center"/>
    </xf>
    <xf numFmtId="10" fontId="5" fillId="2" borderId="1" xfId="11" applyNumberFormat="1" applyFont="1" applyFill="1" applyBorder="1" applyAlignment="1">
      <alignment horizontal="right" vertical="center"/>
    </xf>
    <xf numFmtId="3" fontId="6" fillId="2" borderId="1" xfId="6" applyNumberFormat="1" applyFont="1" applyFill="1" applyBorder="1" applyAlignment="1">
      <alignment horizontal="right" vertical="center" wrapText="1"/>
    </xf>
    <xf numFmtId="10" fontId="6" fillId="2" borderId="1" xfId="11" applyNumberFormat="1" applyFont="1" applyFill="1" applyBorder="1" applyAlignment="1">
      <alignment horizontal="right" vertical="center" wrapText="1"/>
    </xf>
    <xf numFmtId="3" fontId="5" fillId="0" borderId="1" xfId="4" applyNumberFormat="1" applyFont="1" applyBorder="1" applyAlignment="1">
      <alignment horizontal="right" vertical="center"/>
    </xf>
    <xf numFmtId="10" fontId="5" fillId="0" borderId="1" xfId="11" applyNumberFormat="1" applyFont="1" applyBorder="1" applyAlignment="1">
      <alignment horizontal="right" vertical="center"/>
    </xf>
    <xf numFmtId="3" fontId="6" fillId="2" borderId="1" xfId="7" applyNumberFormat="1" applyFont="1" applyFill="1" applyBorder="1" applyAlignment="1">
      <alignment horizontal="right" vertical="center" wrapText="1"/>
    </xf>
    <xf numFmtId="41" fontId="7" fillId="2" borderId="1" xfId="2" applyFont="1" applyFill="1" applyBorder="1" applyAlignment="1">
      <alignment horizontal="right" vertical="center" wrapText="1"/>
    </xf>
    <xf numFmtId="10" fontId="7" fillId="2" borderId="1" xfId="11" applyNumberFormat="1" applyFont="1" applyFill="1" applyBorder="1" applyAlignment="1">
      <alignment horizontal="right" vertical="center" wrapText="1"/>
    </xf>
    <xf numFmtId="3" fontId="7" fillId="2" borderId="1" xfId="7" applyNumberFormat="1" applyFont="1" applyFill="1" applyBorder="1" applyAlignment="1">
      <alignment horizontal="right" vertical="center" wrapText="1"/>
    </xf>
    <xf numFmtId="3" fontId="5" fillId="2" borderId="1" xfId="7" applyNumberFormat="1" applyFont="1" applyFill="1" applyBorder="1" applyAlignment="1">
      <alignment horizontal="right" vertical="center" wrapText="1"/>
    </xf>
    <xf numFmtId="10" fontId="5" fillId="2" borderId="1" xfId="11" applyNumberFormat="1" applyFont="1" applyFill="1" applyBorder="1" applyAlignment="1">
      <alignment horizontal="right" vertical="center" wrapText="1"/>
    </xf>
    <xf numFmtId="3" fontId="6" fillId="2" borderId="1" xfId="7" applyNumberFormat="1" applyFont="1" applyFill="1" applyBorder="1" applyAlignment="1">
      <alignment vertical="center" wrapText="1"/>
    </xf>
    <xf numFmtId="10" fontId="6" fillId="2" borderId="1" xfId="11" applyNumberFormat="1" applyFont="1" applyFill="1" applyBorder="1" applyAlignment="1">
      <alignment vertical="center" wrapText="1"/>
    </xf>
    <xf numFmtId="3" fontId="8" fillId="2" borderId="1" xfId="7" applyNumberFormat="1" applyFont="1" applyFill="1" applyBorder="1" applyAlignment="1">
      <alignment vertical="center" wrapText="1"/>
    </xf>
    <xf numFmtId="10" fontId="8" fillId="2" borderId="1" xfId="11" applyNumberFormat="1" applyFont="1" applyFill="1" applyBorder="1" applyAlignment="1">
      <alignment vertical="center" wrapText="1"/>
    </xf>
    <xf numFmtId="3" fontId="7" fillId="2" borderId="1" xfId="7" applyNumberFormat="1" applyFont="1" applyFill="1" applyBorder="1" applyAlignment="1">
      <alignment vertical="center" wrapText="1"/>
    </xf>
    <xf numFmtId="10" fontId="7" fillId="2" borderId="1" xfId="11" applyNumberFormat="1" applyFont="1" applyFill="1" applyBorder="1" applyAlignment="1">
      <alignment vertical="center" wrapText="1"/>
    </xf>
    <xf numFmtId="3" fontId="5" fillId="2" borderId="1" xfId="7" applyNumberFormat="1" applyFont="1" applyFill="1" applyBorder="1" applyAlignment="1">
      <alignment vertical="center" wrapText="1"/>
    </xf>
    <xf numFmtId="10" fontId="5" fillId="2" borderId="1" xfId="11" applyNumberFormat="1" applyFont="1" applyFill="1" applyBorder="1" applyAlignment="1">
      <alignment vertical="center" wrapText="1"/>
    </xf>
    <xf numFmtId="164" fontId="5" fillId="2" borderId="1" xfId="9" applyNumberFormat="1" applyFont="1" applyFill="1" applyBorder="1" applyAlignment="1">
      <alignment vertical="center" wrapText="1"/>
    </xf>
    <xf numFmtId="3" fontId="7" fillId="2" borderId="1" xfId="8" applyNumberFormat="1" applyFont="1" applyFill="1" applyBorder="1" applyAlignment="1">
      <alignment horizontal="right" vertical="center" wrapText="1"/>
    </xf>
    <xf numFmtId="41" fontId="6" fillId="2" borderId="1" xfId="2" applyFont="1" applyFill="1" applyBorder="1" applyAlignment="1">
      <alignment vertical="center" wrapText="1"/>
    </xf>
    <xf numFmtId="3" fontId="8" fillId="2" borderId="1" xfId="7" applyNumberFormat="1" applyFont="1" applyFill="1" applyBorder="1" applyAlignment="1">
      <alignment horizontal="right" vertical="center" wrapText="1"/>
    </xf>
    <xf numFmtId="10" fontId="8" fillId="2" borderId="1" xfId="11" applyNumberFormat="1" applyFont="1" applyFill="1" applyBorder="1" applyAlignment="1">
      <alignment horizontal="right" vertical="center" wrapText="1"/>
    </xf>
    <xf numFmtId="41" fontId="6" fillId="2" borderId="1" xfId="2" applyFont="1" applyFill="1" applyBorder="1" applyAlignment="1">
      <alignment horizontal="right" vertical="center" wrapText="1"/>
    </xf>
    <xf numFmtId="0" fontId="6" fillId="3" borderId="1" xfId="0" applyFont="1" applyFill="1" applyBorder="1" applyAlignment="1">
      <alignment horizontal="center"/>
    </xf>
    <xf numFmtId="0" fontId="8" fillId="0" borderId="1" xfId="3" applyFont="1" applyFill="1" applyBorder="1" applyAlignment="1">
      <alignment horizontal="center" vertical="center" wrapText="1"/>
    </xf>
    <xf numFmtId="0" fontId="8" fillId="0" borderId="1" xfId="3" applyFont="1" applyBorder="1" applyAlignment="1">
      <alignment horizontal="left" vertical="center" wrapText="1"/>
    </xf>
    <xf numFmtId="3" fontId="8" fillId="0" borderId="1" xfId="3" applyNumberFormat="1" applyFont="1" applyFill="1" applyBorder="1" applyAlignment="1">
      <alignment horizontal="right" vertical="center"/>
    </xf>
    <xf numFmtId="10" fontId="8" fillId="0" borderId="1" xfId="11" applyNumberFormat="1" applyFont="1" applyFill="1" applyBorder="1" applyAlignment="1">
      <alignment horizontal="right" vertical="center"/>
    </xf>
    <xf numFmtId="0" fontId="8" fillId="0" borderId="1" xfId="4" applyFont="1" applyBorder="1" applyAlignment="1">
      <alignment horizontal="center" vertical="center" wrapText="1"/>
    </xf>
    <xf numFmtId="3" fontId="8" fillId="0" borderId="1" xfId="4" applyNumberFormat="1" applyFont="1" applyBorder="1" applyAlignment="1">
      <alignment horizontal="right" vertical="center" wrapText="1"/>
    </xf>
    <xf numFmtId="10" fontId="8" fillId="0" borderId="1" xfId="11" applyNumberFormat="1" applyFont="1" applyBorder="1" applyAlignment="1">
      <alignment horizontal="right" vertical="center" wrapText="1"/>
    </xf>
    <xf numFmtId="0" fontId="8" fillId="0" borderId="1" xfId="3" applyFont="1" applyFill="1" applyBorder="1" applyAlignment="1">
      <alignment horizontal="center" vertical="center"/>
    </xf>
    <xf numFmtId="3" fontId="8" fillId="0" borderId="1" xfId="3" applyNumberFormat="1" applyFont="1" applyFill="1" applyBorder="1" applyAlignment="1">
      <alignment vertical="center"/>
    </xf>
    <xf numFmtId="10" fontId="8" fillId="0" borderId="1" xfId="11" applyNumberFormat="1" applyFont="1" applyFill="1" applyBorder="1" applyAlignment="1">
      <alignment vertical="center"/>
    </xf>
    <xf numFmtId="0" fontId="8" fillId="0" borderId="1" xfId="7" applyFont="1" applyFill="1" applyBorder="1" applyAlignment="1">
      <alignment horizontal="center" vertical="center" wrapText="1"/>
    </xf>
    <xf numFmtId="0" fontId="8" fillId="0" borderId="1" xfId="7" applyFont="1" applyFill="1" applyBorder="1" applyAlignment="1">
      <alignment horizontal="justify" vertical="center" wrapText="1"/>
    </xf>
    <xf numFmtId="3" fontId="8" fillId="0" borderId="1" xfId="7" applyNumberFormat="1" applyFont="1" applyFill="1" applyBorder="1" applyAlignment="1">
      <alignment horizontal="right" vertical="center" wrapText="1"/>
    </xf>
    <xf numFmtId="10" fontId="8" fillId="0" borderId="1" xfId="11" applyNumberFormat="1" applyFont="1" applyFill="1" applyBorder="1" applyAlignment="1">
      <alignment horizontal="right" vertical="center" wrapText="1"/>
    </xf>
    <xf numFmtId="3" fontId="6" fillId="2" borderId="1" xfId="4" applyNumberFormat="1" applyFont="1" applyFill="1" applyBorder="1" applyAlignment="1">
      <alignment horizontal="right" vertical="center"/>
    </xf>
    <xf numFmtId="3" fontId="6" fillId="2" borderId="1" xfId="4" applyNumberFormat="1" applyFont="1" applyFill="1" applyBorder="1" applyAlignment="1">
      <alignment vertical="center"/>
    </xf>
    <xf numFmtId="3" fontId="6" fillId="2" borderId="1" xfId="6" applyNumberFormat="1" applyFont="1" applyFill="1" applyBorder="1" applyAlignment="1">
      <alignment vertical="center" wrapText="1"/>
    </xf>
    <xf numFmtId="10" fontId="6" fillId="2" borderId="1" xfId="11" applyNumberFormat="1" applyFont="1" applyFill="1" applyBorder="1" applyAlignment="1">
      <alignment vertical="center"/>
    </xf>
    <xf numFmtId="10" fontId="6" fillId="3" borderId="1" xfId="11" applyNumberFormat="1" applyFont="1" applyFill="1" applyBorder="1" applyAlignment="1">
      <alignment vertical="center" wrapText="1"/>
    </xf>
    <xf numFmtId="164" fontId="6" fillId="0" borderId="1" xfId="1" applyNumberFormat="1" applyFont="1" applyFill="1" applyBorder="1" applyAlignment="1">
      <alignment horizontal="center" vertical="center" wrapText="1"/>
    </xf>
    <xf numFmtId="0" fontId="10" fillId="0" borderId="0" xfId="0" applyFont="1" applyAlignment="1">
      <alignment vertical="center"/>
    </xf>
    <xf numFmtId="0" fontId="9" fillId="0" borderId="0" xfId="0" applyFont="1" applyAlignment="1">
      <alignment horizontal="right" vertical="center"/>
    </xf>
    <xf numFmtId="0" fontId="11" fillId="0" borderId="1" xfId="0" applyFont="1" applyFill="1" applyBorder="1" applyAlignment="1">
      <alignment vertical="center"/>
    </xf>
    <xf numFmtId="0" fontId="9" fillId="0" borderId="0" xfId="0" applyFont="1" applyAlignment="1">
      <alignment vertical="center"/>
    </xf>
    <xf numFmtId="0" fontId="12" fillId="0" borderId="1" xfId="0" applyFont="1" applyFill="1" applyBorder="1" applyAlignment="1">
      <alignment vertical="center"/>
    </xf>
    <xf numFmtId="164" fontId="10" fillId="0" borderId="1" xfId="1" applyNumberFormat="1" applyFont="1" applyBorder="1" applyAlignment="1">
      <alignment vertical="center"/>
    </xf>
    <xf numFmtId="0" fontId="13" fillId="0" borderId="1" xfId="0" quotePrefix="1" applyFont="1" applyFill="1" applyBorder="1" applyAlignment="1">
      <alignment vertical="center"/>
    </xf>
    <xf numFmtId="0" fontId="12" fillId="0" borderId="1" xfId="0" quotePrefix="1" applyFont="1" applyFill="1" applyBorder="1" applyAlignment="1">
      <alignment vertical="center"/>
    </xf>
    <xf numFmtId="164" fontId="9" fillId="0" borderId="1" xfId="1" applyNumberFormat="1" applyFont="1" applyBorder="1" applyAlignment="1">
      <alignment vertical="center"/>
    </xf>
    <xf numFmtId="0" fontId="9" fillId="0" borderId="1" xfId="0" applyFont="1" applyBorder="1" applyAlignment="1">
      <alignment horizontal="center" vertical="center"/>
    </xf>
    <xf numFmtId="164" fontId="6" fillId="0" borderId="1" xfId="0" applyNumberFormat="1" applyFont="1" applyFill="1" applyBorder="1" applyAlignment="1">
      <alignment horizontal="right" vertical="center" wrapText="1"/>
    </xf>
    <xf numFmtId="0" fontId="10" fillId="0" borderId="1" xfId="0" applyFont="1" applyBorder="1" applyAlignment="1">
      <alignment horizontal="center" vertical="center"/>
    </xf>
    <xf numFmtId="49" fontId="12"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10" fillId="0" borderId="0" xfId="0" applyFont="1" applyAlignment="1">
      <alignment horizontal="center" vertical="center"/>
    </xf>
    <xf numFmtId="0" fontId="5" fillId="0" borderId="0" xfId="0" applyFont="1" applyFill="1" applyAlignment="1">
      <alignment horizontal="center" vertical="center"/>
    </xf>
    <xf numFmtId="0" fontId="5" fillId="3"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3" fontId="6" fillId="0"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6" fillId="2" borderId="1" xfId="6" applyNumberFormat="1" applyFont="1" applyFill="1" applyBorder="1" applyAlignment="1">
      <alignment horizontal="center" vertical="center" wrapText="1"/>
    </xf>
    <xf numFmtId="3" fontId="5" fillId="2" borderId="1" xfId="6" applyNumberFormat="1" applyFont="1" applyFill="1" applyBorder="1" applyAlignment="1">
      <alignment horizontal="center" vertical="center" wrapText="1"/>
    </xf>
    <xf numFmtId="3" fontId="6" fillId="2" borderId="1" xfId="7" applyNumberFormat="1" applyFont="1" applyFill="1" applyBorder="1" applyAlignment="1">
      <alignment horizontal="center" vertical="center" wrapText="1"/>
    </xf>
    <xf numFmtId="164" fontId="5" fillId="2" borderId="1" xfId="9" applyNumberFormat="1" applyFont="1" applyFill="1" applyBorder="1" applyAlignment="1">
      <alignment horizontal="center" vertical="center" wrapText="1"/>
    </xf>
    <xf numFmtId="41" fontId="6" fillId="2" borderId="1" xfId="2"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3" fontId="5" fillId="0" borderId="1" xfId="7" applyNumberFormat="1" applyFont="1" applyFill="1" applyBorder="1" applyAlignment="1">
      <alignment horizontal="center" vertical="center" wrapText="1"/>
    </xf>
    <xf numFmtId="3" fontId="6" fillId="0" borderId="1" xfId="7" applyNumberFormat="1" applyFont="1" applyFill="1" applyBorder="1" applyAlignment="1">
      <alignment horizontal="center" vertical="center" wrapText="1"/>
    </xf>
    <xf numFmtId="0" fontId="5" fillId="0" borderId="3" xfId="0" applyFont="1" applyFill="1" applyBorder="1" applyAlignment="1">
      <alignment vertical="center"/>
    </xf>
    <xf numFmtId="41" fontId="5" fillId="2" borderId="1" xfId="2" applyFont="1" applyFill="1" applyBorder="1" applyAlignment="1">
      <alignment horizontal="center" vertical="center" wrapText="1"/>
    </xf>
    <xf numFmtId="3" fontId="6" fillId="0" borderId="1" xfId="4" applyNumberFormat="1" applyFont="1" applyBorder="1" applyAlignment="1">
      <alignment horizontal="center" vertical="center" wrapText="1"/>
    </xf>
    <xf numFmtId="0" fontId="5" fillId="0" borderId="0" xfId="0" applyFont="1" applyFill="1" applyAlignment="1">
      <alignment horizontal="center" wrapText="1"/>
    </xf>
    <xf numFmtId="3" fontId="6" fillId="3" borderId="1" xfId="6" applyNumberFormat="1" applyFont="1" applyFill="1" applyBorder="1" applyAlignment="1">
      <alignment horizontal="center" vertical="center" wrapText="1"/>
    </xf>
    <xf numFmtId="3" fontId="6" fillId="0" borderId="1" xfId="3" applyNumberFormat="1" applyFont="1" applyFill="1" applyBorder="1" applyAlignment="1">
      <alignment horizontal="center" vertical="center" wrapText="1"/>
    </xf>
    <xf numFmtId="3" fontId="5" fillId="0" borderId="1" xfId="4" applyNumberFormat="1" applyFont="1" applyBorder="1" applyAlignment="1">
      <alignment horizontal="center" vertical="center" wrapText="1"/>
    </xf>
    <xf numFmtId="3" fontId="6" fillId="3" borderId="1" xfId="0" applyNumberFormat="1" applyFont="1" applyFill="1" applyBorder="1" applyAlignment="1">
      <alignment horizontal="center" wrapText="1"/>
    </xf>
    <xf numFmtId="10" fontId="9" fillId="0" borderId="1" xfId="11" applyNumberFormat="1" applyFont="1" applyBorder="1" applyAlignment="1">
      <alignment vertical="center"/>
    </xf>
    <xf numFmtId="10" fontId="10" fillId="0" borderId="1" xfId="11" applyNumberFormat="1" applyFont="1" applyBorder="1" applyAlignment="1">
      <alignment vertical="center"/>
    </xf>
    <xf numFmtId="3" fontId="5" fillId="0" borderId="0" xfId="0" applyNumberFormat="1" applyFont="1" applyFill="1"/>
    <xf numFmtId="3" fontId="5" fillId="0" borderId="0" xfId="0" applyNumberFormat="1" applyFont="1" applyFill="1" applyAlignment="1">
      <alignment horizontal="right"/>
    </xf>
    <xf numFmtId="10" fontId="6" fillId="0" borderId="1" xfId="11" applyNumberFormat="1" applyFont="1" applyFill="1" applyBorder="1" applyAlignment="1">
      <alignment horizontal="center" vertical="center" wrapText="1"/>
    </xf>
    <xf numFmtId="3" fontId="5" fillId="2" borderId="1" xfId="4" applyNumberFormat="1" applyFont="1" applyFill="1" applyBorder="1" applyAlignment="1">
      <alignment vertical="center"/>
    </xf>
    <xf numFmtId="10" fontId="5" fillId="2" borderId="1" xfId="11" applyNumberFormat="1" applyFont="1" applyFill="1" applyBorder="1" applyAlignment="1">
      <alignment vertical="center"/>
    </xf>
    <xf numFmtId="3" fontId="5" fillId="3" borderId="0" xfId="0" applyNumberFormat="1" applyFont="1" applyFill="1"/>
    <xf numFmtId="0" fontId="5" fillId="0" borderId="3" xfId="0" applyFont="1" applyFill="1" applyBorder="1" applyAlignment="1">
      <alignment horizontal="center" vertical="center"/>
    </xf>
    <xf numFmtId="3" fontId="5" fillId="2" borderId="1" xfId="7" applyNumberFormat="1" applyFont="1" applyFill="1" applyBorder="1" applyAlignment="1">
      <alignment horizontal="center" vertical="center" wrapText="1"/>
    </xf>
    <xf numFmtId="3" fontId="5" fillId="2" borderId="1" xfId="4" applyNumberFormat="1" applyFont="1" applyFill="1" applyBorder="1" applyAlignment="1">
      <alignment horizontal="right" vertical="center"/>
    </xf>
    <xf numFmtId="0" fontId="6" fillId="0" borderId="0" xfId="0" applyFont="1" applyFill="1" applyAlignment="1">
      <alignment horizontal="center" vertical="center"/>
    </xf>
    <xf numFmtId="0" fontId="6" fillId="0" borderId="0" xfId="0" applyFont="1" applyFill="1"/>
    <xf numFmtId="3" fontId="15" fillId="0" borderId="0" xfId="12" applyNumberFormat="1" applyFont="1" applyFill="1" applyBorder="1" applyAlignment="1">
      <alignment vertical="center" wrapText="1"/>
    </xf>
    <xf numFmtId="3" fontId="15" fillId="0" borderId="0" xfId="12" applyNumberFormat="1" applyFont="1" applyFill="1" applyBorder="1" applyAlignment="1">
      <alignment horizontal="center" vertical="center" wrapText="1"/>
    </xf>
    <xf numFmtId="3" fontId="15" fillId="0" borderId="0" xfId="12" applyNumberFormat="1" applyFont="1" applyFill="1" applyBorder="1" applyAlignment="1">
      <alignment horizontal="left" vertical="center" wrapText="1"/>
    </xf>
    <xf numFmtId="3" fontId="15" fillId="0" borderId="0" xfId="12" applyNumberFormat="1" applyFont="1" applyFill="1" applyBorder="1" applyAlignment="1">
      <alignment horizontal="right" vertical="center"/>
    </xf>
    <xf numFmtId="0" fontId="17" fillId="0" borderId="0" xfId="12" applyFont="1" applyFill="1" applyBorder="1" applyAlignment="1"/>
    <xf numFmtId="0" fontId="18" fillId="0" borderId="0" xfId="12" applyFont="1" applyFill="1" applyBorder="1"/>
    <xf numFmtId="3" fontId="20" fillId="0" borderId="0" xfId="12" applyNumberFormat="1" applyFont="1" applyFill="1" applyBorder="1" applyAlignment="1">
      <alignment vertical="center" wrapText="1"/>
    </xf>
    <xf numFmtId="3" fontId="20" fillId="0" borderId="0" xfId="12" applyNumberFormat="1" applyFont="1" applyFill="1" applyBorder="1" applyAlignment="1">
      <alignment horizontal="center" vertical="center" wrapText="1"/>
    </xf>
    <xf numFmtId="3" fontId="20" fillId="0" borderId="0" xfId="12" applyNumberFormat="1" applyFont="1" applyFill="1" applyBorder="1" applyAlignment="1">
      <alignment horizontal="left" vertical="center" wrapText="1"/>
    </xf>
    <xf numFmtId="3" fontId="20" fillId="0" borderId="0" xfId="12" applyNumberFormat="1" applyFont="1" applyFill="1" applyBorder="1" applyAlignment="1">
      <alignment horizontal="right" vertical="center"/>
    </xf>
    <xf numFmtId="3" fontId="21" fillId="0" borderId="0" xfId="12" applyNumberFormat="1" applyFont="1" applyFill="1" applyBorder="1" applyAlignment="1">
      <alignment horizontal="right" vertical="center"/>
    </xf>
    <xf numFmtId="0" fontId="18" fillId="0" borderId="0" xfId="12" applyFont="1" applyFill="1" applyBorder="1" applyAlignment="1">
      <alignment horizontal="center" vertical="center"/>
    </xf>
    <xf numFmtId="49" fontId="20" fillId="0" borderId="0" xfId="12" applyNumberFormat="1" applyFont="1" applyFill="1" applyBorder="1" applyAlignment="1">
      <alignment horizontal="center" vertical="center" wrapText="1"/>
    </xf>
    <xf numFmtId="49" fontId="20" fillId="0" borderId="0" xfId="12" applyNumberFormat="1" applyFont="1" applyFill="1" applyBorder="1" applyAlignment="1">
      <alignment horizontal="justify" vertical="center" wrapText="1"/>
    </xf>
    <xf numFmtId="14" fontId="20" fillId="0" borderId="0" xfId="12" applyNumberFormat="1" applyFont="1" applyFill="1" applyBorder="1" applyAlignment="1">
      <alignment horizontal="center" vertical="center"/>
    </xf>
    <xf numFmtId="0" fontId="14" fillId="0" borderId="0" xfId="12" applyFont="1" applyFill="1" applyBorder="1"/>
    <xf numFmtId="0" fontId="14" fillId="0" borderId="0" xfId="12" applyFont="1" applyFill="1" applyBorder="1" applyAlignment="1"/>
    <xf numFmtId="49" fontId="16" fillId="0" borderId="1" xfId="12" applyNumberFormat="1" applyFont="1" applyFill="1" applyBorder="1" applyAlignment="1">
      <alignment horizontal="center" vertical="center" wrapText="1"/>
    </xf>
    <xf numFmtId="14" fontId="16" fillId="0" borderId="1" xfId="12" applyNumberFormat="1" applyFont="1" applyFill="1" applyBorder="1" applyAlignment="1">
      <alignment horizontal="center" vertical="center" wrapText="1"/>
    </xf>
    <xf numFmtId="3" fontId="16" fillId="0" borderId="1" xfId="12" applyNumberFormat="1" applyFont="1" applyFill="1" applyBorder="1" applyAlignment="1">
      <alignment horizontal="center" vertical="center" wrapText="1"/>
    </xf>
    <xf numFmtId="0" fontId="23" fillId="0" borderId="0" xfId="12" applyFont="1" applyFill="1" applyBorder="1"/>
    <xf numFmtId="49" fontId="20" fillId="0" borderId="1" xfId="12" applyNumberFormat="1" applyFont="1" applyFill="1" applyBorder="1" applyAlignment="1">
      <alignment horizontal="center" vertical="center"/>
    </xf>
    <xf numFmtId="49" fontId="20" fillId="0" borderId="1" xfId="12" applyNumberFormat="1" applyFont="1" applyFill="1" applyBorder="1" applyAlignment="1">
      <alignment horizontal="justify" vertical="center" wrapText="1"/>
    </xf>
    <xf numFmtId="14" fontId="20" fillId="0" borderId="1" xfId="12" applyNumberFormat="1" applyFont="1" applyFill="1" applyBorder="1" applyAlignment="1">
      <alignment horizontal="center" vertical="center"/>
    </xf>
    <xf numFmtId="3" fontId="20" fillId="0" borderId="1" xfId="12" applyNumberFormat="1" applyFont="1" applyFill="1" applyBorder="1" applyAlignment="1">
      <alignment vertical="center" wrapText="1"/>
    </xf>
    <xf numFmtId="3" fontId="20" fillId="0" borderId="1" xfId="12" applyNumberFormat="1" applyFont="1" applyFill="1" applyBorder="1" applyAlignment="1">
      <alignment horizontal="left" vertical="center" wrapText="1"/>
    </xf>
    <xf numFmtId="3" fontId="20" fillId="0" borderId="1" xfId="12" applyNumberFormat="1" applyFont="1" applyFill="1" applyBorder="1" applyAlignment="1">
      <alignment horizontal="right" vertical="center"/>
    </xf>
    <xf numFmtId="3" fontId="19" fillId="0" borderId="0" xfId="12" applyNumberFormat="1" applyFont="1" applyFill="1" applyBorder="1"/>
    <xf numFmtId="49" fontId="15" fillId="0" borderId="1" xfId="3" applyNumberFormat="1" applyFont="1" applyFill="1" applyBorder="1" applyAlignment="1">
      <alignment horizontal="justify" vertical="center" wrapText="1"/>
    </xf>
    <xf numFmtId="14" fontId="15" fillId="0" borderId="1" xfId="3" applyNumberFormat="1" applyFont="1" applyFill="1" applyBorder="1" applyAlignment="1">
      <alignment horizontal="center" vertical="center" wrapText="1"/>
    </xf>
    <xf numFmtId="3" fontId="15" fillId="0" borderId="1" xfId="12" applyNumberFormat="1" applyFont="1" applyFill="1" applyBorder="1" applyAlignment="1">
      <alignment vertical="center" wrapText="1"/>
    </xf>
    <xf numFmtId="0" fontId="15" fillId="0" borderId="1" xfId="12" applyFont="1" applyFill="1" applyBorder="1" applyAlignment="1">
      <alignment horizontal="center" vertical="center" wrapText="1"/>
    </xf>
    <xf numFmtId="3" fontId="15" fillId="0" borderId="1" xfId="12" applyNumberFormat="1" applyFont="1" applyFill="1" applyBorder="1" applyAlignment="1">
      <alignment horizontal="right" vertical="center"/>
    </xf>
    <xf numFmtId="3" fontId="15" fillId="0" borderId="1" xfId="13" applyNumberFormat="1" applyFont="1" applyFill="1" applyBorder="1" applyAlignment="1">
      <alignment horizontal="right" vertical="center"/>
    </xf>
    <xf numFmtId="3" fontId="21" fillId="0" borderId="1" xfId="12" applyNumberFormat="1" applyFont="1" applyFill="1" applyBorder="1" applyAlignment="1">
      <alignment horizontal="right" vertical="center"/>
    </xf>
    <xf numFmtId="0" fontId="20" fillId="0" borderId="1" xfId="12" applyFont="1" applyFill="1" applyBorder="1" applyAlignment="1">
      <alignment horizontal="left" vertical="center" wrapText="1"/>
    </xf>
    <xf numFmtId="0" fontId="25" fillId="0" borderId="0" xfId="12" applyFont="1" applyFill="1" applyBorder="1"/>
    <xf numFmtId="3" fontId="24" fillId="0" borderId="1" xfId="12" applyNumberFormat="1" applyFont="1" applyFill="1" applyBorder="1" applyAlignment="1">
      <alignment horizontal="right" vertical="center"/>
    </xf>
    <xf numFmtId="3" fontId="20" fillId="0" borderId="1" xfId="12" applyNumberFormat="1" applyFont="1" applyFill="1" applyBorder="1" applyAlignment="1">
      <alignment horizontal="right" vertical="center" wrapText="1"/>
    </xf>
    <xf numFmtId="14" fontId="20" fillId="0" borderId="1" xfId="3" applyNumberFormat="1" applyFont="1" applyFill="1" applyBorder="1" applyAlignment="1">
      <alignment horizontal="center" vertical="center" wrapText="1"/>
    </xf>
    <xf numFmtId="3" fontId="15" fillId="0" borderId="1" xfId="12" applyNumberFormat="1" applyFont="1" applyFill="1" applyBorder="1" applyAlignment="1">
      <alignment horizontal="right" vertical="center" wrapText="1"/>
    </xf>
    <xf numFmtId="3" fontId="15" fillId="0" borderId="0" xfId="12" applyNumberFormat="1" applyFont="1" applyFill="1" applyBorder="1" applyAlignment="1">
      <alignment horizontal="right" vertical="center" wrapText="1"/>
    </xf>
    <xf numFmtId="49" fontId="14" fillId="0" borderId="0" xfId="12" applyNumberFormat="1" applyFont="1" applyFill="1" applyBorder="1" applyAlignment="1">
      <alignment horizontal="center" vertical="center"/>
    </xf>
    <xf numFmtId="3" fontId="14" fillId="0" borderId="0" xfId="12" applyNumberFormat="1" applyFont="1" applyFill="1" applyBorder="1" applyAlignment="1">
      <alignment horizontal="right" vertical="center"/>
    </xf>
    <xf numFmtId="3" fontId="14" fillId="0" borderId="0" xfId="12" applyNumberFormat="1" applyFont="1" applyFill="1" applyBorder="1"/>
    <xf numFmtId="49" fontId="18" fillId="0" borderId="0" xfId="12" applyNumberFormat="1" applyFont="1" applyFill="1" applyBorder="1" applyAlignment="1">
      <alignment horizontal="justify" vertical="center" wrapText="1"/>
    </xf>
    <xf numFmtId="14" fontId="18" fillId="0" borderId="0" xfId="12" applyNumberFormat="1" applyFont="1" applyFill="1" applyBorder="1" applyAlignment="1">
      <alignment horizontal="center" vertical="center"/>
    </xf>
    <xf numFmtId="3" fontId="18" fillId="0" borderId="0" xfId="12" applyNumberFormat="1" applyFont="1" applyFill="1" applyBorder="1" applyAlignment="1">
      <alignment vertical="center" wrapText="1"/>
    </xf>
    <xf numFmtId="3" fontId="18" fillId="0" borderId="0" xfId="12" applyNumberFormat="1" applyFont="1" applyFill="1" applyBorder="1" applyAlignment="1">
      <alignment horizontal="center" vertical="center" wrapText="1"/>
    </xf>
    <xf numFmtId="3" fontId="18" fillId="0" borderId="0" xfId="12" applyNumberFormat="1" applyFont="1" applyFill="1" applyBorder="1" applyAlignment="1">
      <alignment horizontal="left" vertical="center" wrapText="1"/>
    </xf>
    <xf numFmtId="3" fontId="18" fillId="0" borderId="0" xfId="12" applyNumberFormat="1" applyFont="1" applyFill="1" applyBorder="1" applyAlignment="1">
      <alignment horizontal="right" vertical="center"/>
    </xf>
    <xf numFmtId="49" fontId="20" fillId="0" borderId="1" xfId="12" applyNumberFormat="1" applyFont="1" applyFill="1" applyBorder="1" applyAlignment="1">
      <alignment horizontal="left" vertical="center" wrapText="1"/>
    </xf>
    <xf numFmtId="0" fontId="28" fillId="0" borderId="0" xfId="0" applyFont="1" applyFill="1" applyAlignment="1">
      <alignment horizontal="center" vertical="center"/>
    </xf>
    <xf numFmtId="0" fontId="28" fillId="2" borderId="1" xfId="3" applyFont="1" applyFill="1" applyBorder="1" applyAlignment="1">
      <alignment horizontal="center" vertical="center" wrapText="1"/>
    </xf>
    <xf numFmtId="0" fontId="28" fillId="2" borderId="1" xfId="4" applyFont="1" applyFill="1" applyBorder="1" applyAlignment="1">
      <alignment vertical="center" wrapText="1"/>
    </xf>
    <xf numFmtId="3" fontId="28" fillId="2" borderId="1" xfId="6" applyNumberFormat="1" applyFont="1" applyFill="1" applyBorder="1" applyAlignment="1">
      <alignment horizontal="right" vertical="center"/>
    </xf>
    <xf numFmtId="10" fontId="28" fillId="2" borderId="1" xfId="11" applyNumberFormat="1" applyFont="1" applyFill="1" applyBorder="1" applyAlignment="1">
      <alignment horizontal="right" vertical="center"/>
    </xf>
    <xf numFmtId="3" fontId="28" fillId="2" borderId="1" xfId="6" applyNumberFormat="1" applyFont="1" applyFill="1" applyBorder="1" applyAlignment="1">
      <alignment horizontal="center" vertical="center" wrapText="1"/>
    </xf>
    <xf numFmtId="3" fontId="28" fillId="0" borderId="0" xfId="0" applyNumberFormat="1" applyFont="1" applyFill="1"/>
    <xf numFmtId="0" fontId="28" fillId="0" borderId="0" xfId="0" applyFont="1" applyFill="1"/>
    <xf numFmtId="0" fontId="28" fillId="2" borderId="1" xfId="4" applyFont="1" applyFill="1" applyBorder="1" applyAlignment="1">
      <alignment horizontal="center" vertical="center" wrapText="1"/>
    </xf>
    <xf numFmtId="0" fontId="29" fillId="0" borderId="0" xfId="0" applyFont="1" applyFill="1"/>
    <xf numFmtId="3" fontId="20" fillId="0" borderId="1" xfId="0" applyNumberFormat="1" applyFont="1" applyFill="1" applyBorder="1"/>
    <xf numFmtId="0" fontId="20" fillId="2" borderId="1" xfId="4" applyFont="1" applyFill="1" applyBorder="1" applyAlignment="1">
      <alignment vertical="center" wrapText="1"/>
    </xf>
    <xf numFmtId="0" fontId="20" fillId="2" borderId="1" xfId="4" applyFont="1" applyFill="1" applyBorder="1" applyAlignment="1">
      <alignment horizontal="left" vertical="center" wrapText="1"/>
    </xf>
    <xf numFmtId="3" fontId="15" fillId="0" borderId="1" xfId="0" applyNumberFormat="1" applyFont="1" applyFill="1" applyBorder="1"/>
    <xf numFmtId="0" fontId="20" fillId="2" borderId="1" xfId="4" applyFont="1" applyFill="1" applyBorder="1" applyAlignment="1">
      <alignment vertical="center"/>
    </xf>
    <xf numFmtId="0" fontId="20" fillId="2" borderId="1" xfId="3" applyFont="1" applyFill="1" applyBorder="1" applyAlignment="1">
      <alignment vertical="center" wrapText="1"/>
    </xf>
    <xf numFmtId="0" fontId="20" fillId="2" borderId="1" xfId="5" applyFont="1" applyFill="1" applyBorder="1" applyAlignment="1">
      <alignment vertical="center" wrapText="1"/>
    </xf>
    <xf numFmtId="14" fontId="15" fillId="0" borderId="1" xfId="3" quotePrefix="1" applyNumberFormat="1" applyFont="1" applyFill="1" applyBorder="1" applyAlignment="1">
      <alignment horizontal="center" vertical="center" wrapText="1"/>
    </xf>
    <xf numFmtId="3" fontId="15" fillId="0" borderId="1" xfId="0" applyNumberFormat="1" applyFont="1" applyFill="1" applyBorder="1" applyAlignment="1">
      <alignment vertical="center" wrapText="1"/>
    </xf>
    <xf numFmtId="3" fontId="20" fillId="0" borderId="1" xfId="0" applyNumberFormat="1" applyFont="1" applyFill="1" applyBorder="1" applyAlignment="1">
      <alignment horizontal="center"/>
    </xf>
    <xf numFmtId="3" fontId="0" fillId="0" borderId="0" xfId="0" applyNumberFormat="1" applyFont="1" applyFill="1"/>
    <xf numFmtId="0" fontId="20" fillId="2" borderId="10" xfId="7" applyFont="1" applyFill="1" applyBorder="1" applyAlignment="1">
      <alignment vertical="center" wrapText="1"/>
    </xf>
    <xf numFmtId="0" fontId="20" fillId="2" borderId="10" xfId="5" applyFont="1" applyFill="1" applyBorder="1" applyAlignment="1">
      <alignment vertical="center" wrapText="1"/>
    </xf>
    <xf numFmtId="0" fontId="20" fillId="2" borderId="11" xfId="5" applyFont="1" applyFill="1" applyBorder="1" applyAlignment="1">
      <alignment vertical="center" wrapText="1"/>
    </xf>
    <xf numFmtId="3" fontId="9" fillId="0" borderId="0" xfId="0" applyNumberFormat="1" applyFont="1" applyAlignment="1">
      <alignment horizontal="right" vertical="center"/>
    </xf>
    <xf numFmtId="3" fontId="10" fillId="0" borderId="0" xfId="0" applyNumberFormat="1" applyFont="1" applyAlignment="1">
      <alignment vertical="center"/>
    </xf>
    <xf numFmtId="3" fontId="16" fillId="0" borderId="1" xfId="0" applyNumberFormat="1" applyFont="1" applyFill="1" applyBorder="1"/>
    <xf numFmtId="3" fontId="37" fillId="0" borderId="1" xfId="0" applyNumberFormat="1" applyFont="1" applyFill="1" applyBorder="1"/>
    <xf numFmtId="0" fontId="17" fillId="2" borderId="1" xfId="7" applyFont="1" applyFill="1" applyBorder="1" applyAlignment="1">
      <alignment horizontal="justify" vertical="center" wrapText="1"/>
    </xf>
    <xf numFmtId="0" fontId="20" fillId="2" borderId="9" xfId="5" applyFont="1" applyFill="1" applyBorder="1" applyAlignment="1">
      <alignment vertical="center" wrapText="1"/>
    </xf>
    <xf numFmtId="3" fontId="15" fillId="0" borderId="1" xfId="12" quotePrefix="1" applyNumberFormat="1" applyFont="1" applyFill="1" applyBorder="1" applyAlignment="1">
      <alignment horizontal="right" vertical="center"/>
    </xf>
    <xf numFmtId="0" fontId="20" fillId="2" borderId="1" xfId="3" applyFont="1" applyFill="1" applyBorder="1" applyAlignment="1">
      <alignment horizontal="center" vertical="center" wrapText="1"/>
    </xf>
    <xf numFmtId="3" fontId="16" fillId="0" borderId="0" xfId="12" applyNumberFormat="1" applyFont="1" applyFill="1" applyBorder="1" applyAlignment="1">
      <alignment horizontal="right" vertical="center"/>
    </xf>
    <xf numFmtId="3" fontId="20" fillId="0" borderId="1" xfId="12" applyNumberFormat="1" applyFont="1" applyFill="1" applyBorder="1" applyAlignment="1">
      <alignment horizontal="center" vertical="center" wrapText="1"/>
    </xf>
    <xf numFmtId="14" fontId="20" fillId="0" borderId="1" xfId="12" applyNumberFormat="1" applyFont="1" applyFill="1" applyBorder="1" applyAlignment="1">
      <alignment horizontal="center" vertical="center" wrapText="1"/>
    </xf>
    <xf numFmtId="3" fontId="14" fillId="0" borderId="0" xfId="12" applyNumberFormat="1" applyFont="1" applyFill="1" applyBorder="1" applyAlignment="1">
      <alignment horizontal="justify" vertical="center"/>
    </xf>
    <xf numFmtId="0" fontId="20" fillId="0" borderId="1" xfId="12" applyFont="1" applyFill="1" applyBorder="1" applyAlignment="1">
      <alignment horizontal="center" vertical="center" wrapText="1"/>
    </xf>
    <xf numFmtId="3" fontId="15" fillId="0" borderId="1" xfId="12" applyNumberFormat="1" applyFont="1" applyFill="1" applyBorder="1" applyAlignment="1">
      <alignment horizontal="left" vertical="center" wrapText="1"/>
    </xf>
    <xf numFmtId="49" fontId="15" fillId="0" borderId="1" xfId="12" applyNumberFormat="1" applyFont="1" applyFill="1" applyBorder="1" applyAlignment="1">
      <alignment horizontal="center" vertical="center"/>
    </xf>
    <xf numFmtId="3" fontId="15" fillId="0" borderId="6" xfId="12" applyNumberFormat="1" applyFont="1" applyFill="1" applyBorder="1" applyAlignment="1">
      <alignment horizontal="center" vertical="center" wrapText="1"/>
    </xf>
    <xf numFmtId="49" fontId="15" fillId="0" borderId="6" xfId="12" applyNumberFormat="1" applyFont="1" applyFill="1" applyBorder="1" applyAlignment="1">
      <alignment horizontal="center" vertical="center"/>
    </xf>
    <xf numFmtId="3" fontId="20" fillId="0" borderId="1" xfId="0" applyNumberFormat="1" applyFont="1" applyFill="1" applyBorder="1" applyAlignment="1">
      <alignment vertical="center" wrapText="1"/>
    </xf>
    <xf numFmtId="3" fontId="20" fillId="0" borderId="1" xfId="0" applyNumberFormat="1" applyFont="1" applyFill="1" applyBorder="1" applyAlignment="1">
      <alignment horizontal="center" vertical="center" wrapText="1"/>
    </xf>
    <xf numFmtId="0" fontId="20" fillId="0" borderId="10" xfId="5" applyFont="1" applyFill="1" applyBorder="1" applyAlignment="1">
      <alignment vertical="center" wrapText="1"/>
    </xf>
    <xf numFmtId="3" fontId="20" fillId="0" borderId="0" xfId="0" applyNumberFormat="1" applyFont="1" applyFill="1" applyAlignment="1"/>
    <xf numFmtId="3" fontId="15" fillId="0" borderId="0" xfId="0" applyNumberFormat="1" applyFont="1" applyFill="1" applyAlignment="1">
      <alignment horizontal="center"/>
    </xf>
    <xf numFmtId="3" fontId="16" fillId="0" borderId="0" xfId="0" applyNumberFormat="1" applyFont="1" applyFill="1" applyAlignment="1">
      <alignment horizontal="right"/>
    </xf>
    <xf numFmtId="3" fontId="20" fillId="0" borderId="0" xfId="0" applyNumberFormat="1" applyFont="1" applyFill="1" applyAlignment="1">
      <alignment horizontal="center"/>
    </xf>
    <xf numFmtId="0" fontId="16" fillId="0" borderId="0" xfId="0" applyFont="1" applyFill="1" applyAlignment="1" applyProtection="1">
      <alignment horizontal="right"/>
      <protection locked="0"/>
    </xf>
    <xf numFmtId="3" fontId="20" fillId="0" borderId="1" xfId="0" applyNumberFormat="1" applyFont="1" applyFill="1" applyBorder="1" applyAlignment="1" applyProtection="1">
      <alignment horizontal="center" vertical="center" wrapText="1"/>
      <protection locked="0"/>
    </xf>
    <xf numFmtId="3" fontId="16" fillId="0" borderId="1" xfId="0" applyNumberFormat="1" applyFont="1" applyFill="1" applyBorder="1" applyAlignment="1" applyProtection="1">
      <alignment horizontal="center" vertical="center" wrapText="1"/>
      <protection locked="0"/>
    </xf>
    <xf numFmtId="3" fontId="20" fillId="0" borderId="1" xfId="0" applyNumberFormat="1" applyFont="1" applyFill="1" applyBorder="1" applyProtection="1">
      <protection locked="0"/>
    </xf>
    <xf numFmtId="9" fontId="20" fillId="0" borderId="1" xfId="0" applyNumberFormat="1" applyFont="1" applyFill="1" applyBorder="1" applyProtection="1">
      <protection locked="0"/>
    </xf>
    <xf numFmtId="3" fontId="15" fillId="0" borderId="1" xfId="0" applyNumberFormat="1" applyFont="1" applyFill="1" applyBorder="1" applyProtection="1">
      <protection locked="0"/>
    </xf>
    <xf numFmtId="3" fontId="15" fillId="0" borderId="1" xfId="0" applyNumberFormat="1" applyFont="1" applyFill="1" applyBorder="1" applyAlignment="1" applyProtection="1">
      <alignment horizontal="justify" vertical="center"/>
      <protection locked="0"/>
    </xf>
    <xf numFmtId="0" fontId="0" fillId="0" borderId="0" xfId="0" applyFont="1" applyFill="1" applyProtection="1">
      <protection locked="0"/>
    </xf>
    <xf numFmtId="3" fontId="15" fillId="0" borderId="5" xfId="0" applyNumberFormat="1" applyFont="1" applyFill="1" applyBorder="1" applyProtection="1">
      <protection locked="0"/>
    </xf>
    <xf numFmtId="0" fontId="47" fillId="0" borderId="6"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7" fillId="0" borderId="1" xfId="0" applyFont="1" applyFill="1" applyBorder="1" applyAlignment="1">
      <alignment horizontal="center" vertical="center" wrapText="1"/>
    </xf>
    <xf numFmtId="3" fontId="41" fillId="0" borderId="8" xfId="0" applyNumberFormat="1" applyFont="1" applyFill="1" applyBorder="1" applyAlignment="1">
      <alignment vertical="center"/>
    </xf>
    <xf numFmtId="0" fontId="41" fillId="0" borderId="1" xfId="0" applyFont="1" applyFill="1" applyBorder="1" applyAlignment="1">
      <alignment horizontal="center"/>
    </xf>
    <xf numFmtId="0" fontId="41" fillId="0" borderId="1" xfId="0" applyFont="1" applyFill="1" applyBorder="1" applyAlignment="1">
      <alignment vertical="center" wrapText="1"/>
    </xf>
    <xf numFmtId="14" fontId="41" fillId="0" borderId="1" xfId="0" applyNumberFormat="1" applyFont="1" applyFill="1" applyBorder="1" applyAlignment="1">
      <alignment vertical="center"/>
    </xf>
    <xf numFmtId="0" fontId="41" fillId="0" borderId="1"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31" fillId="0" borderId="1" xfId="0" applyFont="1" applyFill="1" applyBorder="1"/>
    <xf numFmtId="0" fontId="31" fillId="0" borderId="0" xfId="0" applyFont="1" applyFill="1"/>
    <xf numFmtId="0" fontId="1" fillId="0" borderId="0" xfId="0" applyFont="1" applyFill="1" applyAlignment="1"/>
    <xf numFmtId="0" fontId="42" fillId="0" borderId="0" xfId="0" applyFont="1" applyFill="1" applyAlignment="1"/>
    <xf numFmtId="0" fontId="35" fillId="0" borderId="0" xfId="0" applyFont="1" applyFill="1" applyAlignment="1"/>
    <xf numFmtId="0" fontId="35" fillId="0" borderId="0" xfId="0" applyFont="1" applyFill="1" applyAlignment="1">
      <alignment horizontal="center"/>
    </xf>
    <xf numFmtId="0" fontId="44" fillId="0" borderId="0" xfId="0" applyFont="1" applyFill="1" applyAlignment="1">
      <alignment horizontal="right"/>
    </xf>
    <xf numFmtId="0" fontId="45" fillId="0" borderId="0" xfId="0" applyFont="1" applyFill="1"/>
    <xf numFmtId="0" fontId="44" fillId="0" borderId="2" xfId="0" applyFont="1" applyFill="1" applyBorder="1" applyAlignment="1"/>
    <xf numFmtId="0" fontId="41" fillId="0" borderId="0" xfId="0" applyFont="1" applyFill="1"/>
    <xf numFmtId="0" fontId="47" fillId="0" borderId="1" xfId="0" applyFont="1" applyFill="1" applyBorder="1" applyAlignment="1">
      <alignment horizontal="center" vertical="center"/>
    </xf>
    <xf numFmtId="0" fontId="32" fillId="0" borderId="0" xfId="0" applyFont="1" applyFill="1"/>
    <xf numFmtId="0" fontId="46" fillId="0" borderId="1" xfId="0" applyFont="1" applyFill="1" applyBorder="1" applyAlignment="1">
      <alignment horizontal="center"/>
    </xf>
    <xf numFmtId="0" fontId="46" fillId="0" borderId="1" xfId="0" applyFont="1" applyFill="1" applyBorder="1"/>
    <xf numFmtId="0" fontId="46" fillId="0" borderId="8" xfId="0" applyFont="1" applyFill="1" applyBorder="1"/>
    <xf numFmtId="0" fontId="41" fillId="0" borderId="1" xfId="0" applyFont="1" applyFill="1" applyBorder="1" applyAlignment="1">
      <alignment horizontal="center" vertical="center"/>
    </xf>
    <xf numFmtId="0" fontId="41" fillId="0" borderId="1" xfId="0" quotePrefix="1" applyFont="1" applyFill="1" applyBorder="1" applyAlignment="1">
      <alignment vertical="center"/>
    </xf>
    <xf numFmtId="0" fontId="41" fillId="0" borderId="1" xfId="0" applyFont="1" applyFill="1" applyBorder="1" applyAlignment="1">
      <alignment vertical="center"/>
    </xf>
    <xf numFmtId="0" fontId="31" fillId="0" borderId="1" xfId="0" applyFont="1" applyFill="1" applyBorder="1" applyAlignment="1">
      <alignment vertical="center"/>
    </xf>
    <xf numFmtId="167" fontId="48" fillId="0" borderId="1" xfId="1" applyNumberFormat="1" applyFont="1" applyFill="1" applyBorder="1" applyAlignment="1">
      <alignment vertical="center"/>
    </xf>
    <xf numFmtId="0" fontId="48" fillId="0" borderId="1" xfId="0" applyFont="1" applyFill="1" applyBorder="1" applyAlignment="1">
      <alignment horizontal="left" vertical="center" wrapText="1"/>
    </xf>
    <xf numFmtId="0" fontId="31" fillId="0" borderId="0" xfId="0" applyFont="1" applyFill="1" applyAlignment="1">
      <alignment vertical="center"/>
    </xf>
    <xf numFmtId="0" fontId="41" fillId="0" borderId="1" xfId="0" applyFont="1" applyFill="1" applyBorder="1" applyAlignment="1">
      <alignment wrapText="1"/>
    </xf>
    <xf numFmtId="0" fontId="41" fillId="0" borderId="1" xfId="0" quotePrefix="1" applyFont="1" applyFill="1" applyBorder="1" applyAlignment="1">
      <alignment wrapText="1"/>
    </xf>
    <xf numFmtId="3" fontId="1" fillId="0" borderId="0" xfId="0" applyNumberFormat="1" applyFont="1" applyFill="1"/>
    <xf numFmtId="0" fontId="49" fillId="0" borderId="0" xfId="0" applyFont="1" applyFill="1"/>
    <xf numFmtId="3" fontId="46" fillId="0" borderId="8" xfId="0" applyNumberFormat="1" applyFont="1" applyFill="1" applyBorder="1" applyAlignment="1">
      <alignment vertical="center"/>
    </xf>
    <xf numFmtId="0" fontId="33" fillId="0" borderId="1" xfId="0" applyFont="1" applyFill="1" applyBorder="1"/>
    <xf numFmtId="0" fontId="33" fillId="0" borderId="0" xfId="0" applyFont="1" applyFill="1"/>
    <xf numFmtId="0" fontId="35" fillId="0" borderId="1" xfId="0" applyFont="1" applyFill="1" applyBorder="1" applyAlignment="1">
      <alignment horizontal="center" vertical="center"/>
    </xf>
    <xf numFmtId="0" fontId="46" fillId="0" borderId="1" xfId="0" applyFont="1" applyFill="1" applyBorder="1" applyAlignment="1">
      <alignment horizontal="left" vertical="center" wrapText="1"/>
    </xf>
    <xf numFmtId="0" fontId="46" fillId="0" borderId="1" xfId="0" applyFont="1" applyFill="1" applyBorder="1" applyAlignment="1">
      <alignment wrapText="1"/>
    </xf>
    <xf numFmtId="0" fontId="46" fillId="0" borderId="1" xfId="0" applyFont="1" applyFill="1" applyBorder="1" applyAlignment="1">
      <alignment vertical="center" wrapText="1"/>
    </xf>
    <xf numFmtId="3" fontId="46" fillId="0" borderId="1" xfId="0" applyNumberFormat="1" applyFont="1" applyFill="1" applyBorder="1"/>
    <xf numFmtId="0" fontId="46" fillId="0" borderId="1" xfId="0" applyFont="1" applyFill="1" applyBorder="1" applyAlignment="1">
      <alignment horizontal="left"/>
    </xf>
    <xf numFmtId="0" fontId="50" fillId="0" borderId="14" xfId="0" applyFont="1" applyFill="1" applyBorder="1" applyAlignment="1">
      <alignment horizontal="left" vertical="center"/>
    </xf>
    <xf numFmtId="3" fontId="46" fillId="0" borderId="1" xfId="0" applyNumberFormat="1" applyFont="1" applyFill="1" applyBorder="1" applyAlignment="1">
      <alignment vertical="center"/>
    </xf>
    <xf numFmtId="3" fontId="46" fillId="0" borderId="1" xfId="0" applyNumberFormat="1" applyFont="1" applyFill="1" applyBorder="1" applyAlignment="1"/>
    <xf numFmtId="0" fontId="46" fillId="0" borderId="1" xfId="0" applyFont="1" applyFill="1" applyBorder="1" applyAlignment="1"/>
    <xf numFmtId="0" fontId="46" fillId="0" borderId="1" xfId="0" applyFont="1" applyFill="1" applyBorder="1" applyAlignment="1">
      <alignment horizontal="center" vertical="center"/>
    </xf>
    <xf numFmtId="0" fontId="46" fillId="0" borderId="14" xfId="0" applyFont="1" applyFill="1" applyBorder="1" applyAlignment="1">
      <alignment vertical="center"/>
    </xf>
    <xf numFmtId="0" fontId="46" fillId="0" borderId="17" xfId="0" applyFont="1" applyFill="1" applyBorder="1" applyAlignment="1">
      <alignment vertical="center"/>
    </xf>
    <xf numFmtId="0" fontId="51" fillId="0" borderId="1" xfId="0" applyFont="1" applyFill="1" applyBorder="1" applyAlignment="1">
      <alignment horizontal="center"/>
    </xf>
    <xf numFmtId="0" fontId="51" fillId="0" borderId="1" xfId="0" applyFont="1" applyFill="1" applyBorder="1" applyAlignment="1">
      <alignment vertical="center" wrapText="1"/>
    </xf>
    <xf numFmtId="3" fontId="51" fillId="0" borderId="8" xfId="0" applyNumberFormat="1" applyFont="1" applyFill="1" applyBorder="1" applyAlignment="1">
      <alignment vertical="center"/>
    </xf>
    <xf numFmtId="0" fontId="46" fillId="0" borderId="1" xfId="0" applyFont="1" applyFill="1" applyBorder="1" applyAlignment="1">
      <alignment vertical="center"/>
    </xf>
    <xf numFmtId="3" fontId="52" fillId="0" borderId="6" xfId="0" applyNumberFormat="1" applyFont="1" applyFill="1" applyBorder="1" applyAlignment="1">
      <alignment horizontal="right" vertical="center" wrapText="1"/>
    </xf>
    <xf numFmtId="3" fontId="15" fillId="0" borderId="0" xfId="0" applyNumberFormat="1" applyFont="1" applyFill="1" applyAlignment="1"/>
    <xf numFmtId="49" fontId="20" fillId="0" borderId="0" xfId="0" applyNumberFormat="1" applyFont="1" applyFill="1" applyAlignment="1">
      <alignment horizontal="center"/>
    </xf>
    <xf numFmtId="3" fontId="18" fillId="0" borderId="0" xfId="0" applyNumberFormat="1" applyFont="1" applyFill="1"/>
    <xf numFmtId="49" fontId="20" fillId="0" borderId="4" xfId="0" applyNumberFormat="1" applyFont="1" applyFill="1" applyBorder="1" applyAlignment="1">
      <alignment horizontal="center" vertical="center" wrapText="1"/>
    </xf>
    <xf numFmtId="3" fontId="20" fillId="0" borderId="4" xfId="0" applyNumberFormat="1" applyFont="1" applyFill="1" applyBorder="1" applyAlignment="1">
      <alignment horizontal="center" vertical="center" wrapText="1"/>
    </xf>
    <xf numFmtId="3" fontId="20" fillId="0" borderId="4" xfId="0" applyNumberFormat="1" applyFont="1" applyFill="1" applyBorder="1" applyAlignment="1">
      <alignment horizontal="center" vertical="center"/>
    </xf>
    <xf numFmtId="3" fontId="31" fillId="0" borderId="0" xfId="0" applyNumberFormat="1" applyFont="1" applyFill="1"/>
    <xf numFmtId="49" fontId="16" fillId="0" borderId="4" xfId="0" applyNumberFormat="1" applyFont="1" applyFill="1" applyBorder="1" applyAlignment="1">
      <alignment horizontal="center" vertical="center" wrapText="1"/>
    </xf>
    <xf numFmtId="3" fontId="16" fillId="0" borderId="4" xfId="0" applyNumberFormat="1" applyFont="1" applyFill="1" applyBorder="1" applyAlignment="1">
      <alignment horizontal="center" vertical="center" wrapText="1"/>
    </xf>
    <xf numFmtId="3" fontId="23" fillId="0" borderId="0" xfId="0" applyNumberFormat="1" applyFont="1" applyFill="1"/>
    <xf numFmtId="3" fontId="32" fillId="0" borderId="0" xfId="0" applyNumberFormat="1" applyFont="1" applyFill="1"/>
    <xf numFmtId="49" fontId="20" fillId="0" borderId="1" xfId="0" applyNumberFormat="1" applyFont="1" applyFill="1" applyBorder="1" applyAlignment="1">
      <alignment horizontal="center"/>
    </xf>
    <xf numFmtId="3" fontId="20" fillId="0" borderId="1" xfId="0" applyNumberFormat="1" applyFont="1" applyFill="1" applyBorder="1" applyAlignment="1">
      <alignment horizontal="left"/>
    </xf>
    <xf numFmtId="3" fontId="25" fillId="0" borderId="0" xfId="0" applyNumberFormat="1" applyFont="1" applyFill="1"/>
    <xf numFmtId="3" fontId="33" fillId="0" borderId="0" xfId="0" applyNumberFormat="1" applyFont="1" applyFill="1"/>
    <xf numFmtId="9" fontId="20" fillId="0" borderId="1" xfId="0" applyNumberFormat="1" applyFont="1" applyFill="1" applyBorder="1"/>
    <xf numFmtId="9" fontId="15" fillId="0" borderId="1" xfId="0" applyNumberFormat="1" applyFont="1" applyFill="1" applyBorder="1"/>
    <xf numFmtId="166" fontId="20" fillId="0" borderId="1" xfId="0" applyNumberFormat="1" applyFont="1" applyFill="1" applyBorder="1"/>
    <xf numFmtId="49" fontId="20"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xf>
    <xf numFmtId="49" fontId="37" fillId="0" borderId="1" xfId="0" applyNumberFormat="1" applyFont="1" applyFill="1" applyBorder="1" applyAlignment="1">
      <alignment horizontal="center" vertical="center"/>
    </xf>
    <xf numFmtId="0" fontId="37" fillId="0" borderId="9" xfId="5" applyFont="1" applyFill="1" applyBorder="1" applyAlignment="1">
      <alignment vertical="center" wrapText="1"/>
    </xf>
    <xf numFmtId="0" fontId="38" fillId="0" borderId="1" xfId="7" applyFont="1" applyFill="1" applyBorder="1" applyAlignment="1">
      <alignment horizontal="justify" vertical="center" wrapText="1"/>
    </xf>
    <xf numFmtId="0" fontId="19" fillId="0" borderId="1" xfId="7" applyFont="1" applyFill="1" applyBorder="1" applyAlignment="1">
      <alignment horizontal="justify" vertical="center" wrapText="1"/>
    </xf>
    <xf numFmtId="49" fontId="16" fillId="0" borderId="1" xfId="0" applyNumberFormat="1" applyFont="1" applyFill="1" applyBorder="1" applyAlignment="1">
      <alignment horizontal="center" vertical="center"/>
    </xf>
    <xf numFmtId="0" fontId="17" fillId="0" borderId="1" xfId="7" applyFont="1" applyFill="1" applyBorder="1" applyAlignment="1">
      <alignment horizontal="justify" vertical="center" wrapText="1"/>
    </xf>
    <xf numFmtId="3" fontId="39" fillId="0" borderId="0" xfId="0" applyNumberFormat="1" applyFont="1" applyFill="1"/>
    <xf numFmtId="3" fontId="40" fillId="0" borderId="0" xfId="0" applyNumberFormat="1" applyFont="1" applyFill="1"/>
    <xf numFmtId="49" fontId="0" fillId="0" borderId="0" xfId="0" applyNumberFormat="1" applyFont="1" applyFill="1" applyAlignment="1">
      <alignment horizontal="center"/>
    </xf>
    <xf numFmtId="0" fontId="20" fillId="0" borderId="0" xfId="0" applyFont="1" applyFill="1" applyAlignment="1" applyProtection="1">
      <protection locked="0"/>
    </xf>
    <xf numFmtId="0" fontId="20" fillId="0" borderId="0" xfId="0" applyFont="1" applyFill="1" applyAlignment="1" applyProtection="1">
      <alignment horizontal="center"/>
      <protection locked="0"/>
    </xf>
    <xf numFmtId="3" fontId="3" fillId="0" borderId="0" xfId="0" applyNumberFormat="1" applyFont="1" applyFill="1" applyProtection="1">
      <protection locked="0"/>
    </xf>
    <xf numFmtId="3" fontId="18" fillId="0" borderId="0" xfId="0" applyNumberFormat="1" applyFont="1" applyFill="1" applyProtection="1">
      <protection locked="0"/>
    </xf>
    <xf numFmtId="3" fontId="20" fillId="0" borderId="0" xfId="0" applyNumberFormat="1" applyFont="1" applyFill="1" applyAlignment="1" applyProtection="1">
      <alignment vertical="center"/>
      <protection locked="0"/>
    </xf>
    <xf numFmtId="49" fontId="20" fillId="0" borderId="4" xfId="0" applyNumberFormat="1" applyFont="1" applyFill="1" applyBorder="1" applyAlignment="1" applyProtection="1">
      <alignment horizontal="center" vertical="center" wrapText="1"/>
      <protection locked="0"/>
    </xf>
    <xf numFmtId="3" fontId="20" fillId="0" borderId="4" xfId="0" applyNumberFormat="1" applyFont="1" applyFill="1" applyBorder="1" applyAlignment="1" applyProtection="1">
      <alignment horizontal="center" vertical="center" wrapText="1"/>
      <protection locked="0"/>
    </xf>
    <xf numFmtId="3" fontId="20" fillId="0" borderId="4" xfId="0" applyNumberFormat="1" applyFont="1" applyFill="1" applyBorder="1" applyAlignment="1" applyProtection="1">
      <alignment horizontal="center" vertical="center"/>
      <protection locked="0"/>
    </xf>
    <xf numFmtId="0" fontId="31" fillId="0" borderId="0" xfId="0" applyFont="1" applyFill="1" applyProtection="1">
      <protection locked="0"/>
    </xf>
    <xf numFmtId="49" fontId="16" fillId="0" borderId="4" xfId="0" applyNumberFormat="1" applyFont="1" applyFill="1" applyBorder="1" applyAlignment="1" applyProtection="1">
      <alignment horizontal="center" vertical="center" wrapText="1"/>
      <protection locked="0"/>
    </xf>
    <xf numFmtId="3" fontId="16" fillId="0" borderId="4" xfId="0" applyNumberFormat="1" applyFont="1" applyFill="1" applyBorder="1" applyAlignment="1" applyProtection="1">
      <alignment horizontal="center" vertical="center" wrapText="1"/>
      <protection locked="0"/>
    </xf>
    <xf numFmtId="3" fontId="23" fillId="0" borderId="0" xfId="0" applyNumberFormat="1" applyFont="1" applyFill="1" applyProtection="1">
      <protection locked="0"/>
    </xf>
    <xf numFmtId="0" fontId="32" fillId="0" borderId="0" xfId="0" applyFont="1" applyFill="1" applyProtection="1">
      <protection locked="0"/>
    </xf>
    <xf numFmtId="49" fontId="20" fillId="0" borderId="1" xfId="0" applyNumberFormat="1" applyFont="1" applyFill="1" applyBorder="1" applyAlignment="1" applyProtection="1">
      <alignment horizontal="center"/>
      <protection locked="0"/>
    </xf>
    <xf numFmtId="3" fontId="25" fillId="0" borderId="0" xfId="0" applyNumberFormat="1" applyFont="1" applyFill="1" applyProtection="1">
      <protection locked="0"/>
    </xf>
    <xf numFmtId="0" fontId="33" fillId="0" borderId="0" xfId="0" applyFont="1" applyFill="1" applyProtection="1">
      <protection locked="0"/>
    </xf>
    <xf numFmtId="3" fontId="20" fillId="0" borderId="1" xfId="0" applyNumberFormat="1" applyFont="1" applyFill="1" applyBorder="1" applyAlignment="1" applyProtection="1">
      <alignment horizontal="right"/>
      <protection locked="0"/>
    </xf>
    <xf numFmtId="49" fontId="20" fillId="0" borderId="1" xfId="0" applyNumberFormat="1" applyFont="1" applyFill="1" applyBorder="1" applyAlignment="1" applyProtection="1">
      <alignment horizontal="center" vertical="center"/>
      <protection locked="0"/>
    </xf>
    <xf numFmtId="3" fontId="15" fillId="0" borderId="1" xfId="0" applyNumberFormat="1" applyFont="1" applyFill="1" applyBorder="1" applyAlignment="1" applyProtection="1">
      <alignment horizontal="right"/>
      <protection locked="0"/>
    </xf>
    <xf numFmtId="49" fontId="15" fillId="0" borderId="1" xfId="0" applyNumberFormat="1" applyFont="1" applyFill="1" applyBorder="1" applyAlignment="1" applyProtection="1">
      <alignment horizontal="center"/>
      <protection locked="0"/>
    </xf>
    <xf numFmtId="9" fontId="15" fillId="0" borderId="1" xfId="0" applyNumberFormat="1" applyFont="1" applyFill="1" applyBorder="1" applyProtection="1">
      <protection locked="0"/>
    </xf>
    <xf numFmtId="0" fontId="20" fillId="0" borderId="1" xfId="7" quotePrefix="1" applyFont="1" applyFill="1" applyBorder="1" applyAlignment="1" applyProtection="1">
      <alignment vertical="center" wrapText="1"/>
      <protection locked="0"/>
    </xf>
    <xf numFmtId="3" fontId="18" fillId="0" borderId="0" xfId="0" applyNumberFormat="1" applyFont="1" applyFill="1" applyAlignment="1" applyProtection="1">
      <alignment horizontal="justify" vertical="center"/>
      <protection locked="0"/>
    </xf>
    <xf numFmtId="0" fontId="31" fillId="0" borderId="0" xfId="0" applyFont="1" applyFill="1" applyAlignment="1" applyProtection="1">
      <alignment horizontal="justify" vertical="center"/>
      <protection locked="0"/>
    </xf>
    <xf numFmtId="3" fontId="15" fillId="0" borderId="7" xfId="7" applyNumberFormat="1" applyFont="1" applyFill="1" applyBorder="1" applyAlignment="1" applyProtection="1">
      <alignment vertical="center" wrapText="1"/>
      <protection locked="0"/>
    </xf>
    <xf numFmtId="3" fontId="15" fillId="0" borderId="9" xfId="7" applyNumberFormat="1" applyFont="1" applyFill="1" applyBorder="1" applyAlignment="1" applyProtection="1">
      <alignment vertical="center" wrapText="1"/>
      <protection locked="0"/>
    </xf>
    <xf numFmtId="3" fontId="15" fillId="0" borderId="5" xfId="7" applyNumberFormat="1" applyFont="1" applyFill="1" applyBorder="1" applyAlignment="1" applyProtection="1">
      <alignment vertical="center" wrapText="1"/>
      <protection locked="0"/>
    </xf>
    <xf numFmtId="164" fontId="15" fillId="0" borderId="7" xfId="15" applyNumberFormat="1" applyFont="1" applyFill="1" applyBorder="1" applyAlignment="1" applyProtection="1">
      <alignment horizontal="right" vertical="center" wrapText="1"/>
      <protection locked="0"/>
    </xf>
    <xf numFmtId="164" fontId="15" fillId="0" borderId="1" xfId="15" applyNumberFormat="1" applyFont="1" applyFill="1" applyBorder="1" applyAlignment="1" applyProtection="1">
      <alignment horizontal="right" vertical="center" wrapText="1"/>
      <protection locked="0"/>
    </xf>
    <xf numFmtId="3" fontId="20" fillId="0" borderId="4" xfId="0" applyNumberFormat="1" applyFont="1" applyFill="1" applyBorder="1" applyProtection="1">
      <protection locked="0"/>
    </xf>
    <xf numFmtId="0" fontId="30" fillId="0" borderId="0" xfId="0" applyFont="1" applyFill="1" applyProtection="1">
      <protection locked="0"/>
    </xf>
    <xf numFmtId="0" fontId="20" fillId="0" borderId="9" xfId="7" applyFont="1" applyFill="1" applyBorder="1" applyAlignment="1" applyProtection="1">
      <alignment vertical="center" wrapText="1"/>
      <protection locked="0"/>
    </xf>
    <xf numFmtId="49" fontId="15" fillId="0" borderId="0" xfId="0" applyNumberFormat="1" applyFont="1" applyFill="1" applyBorder="1" applyAlignment="1" applyProtection="1">
      <alignment horizontal="center"/>
      <protection locked="0"/>
    </xf>
    <xf numFmtId="3" fontId="15" fillId="0" borderId="0" xfId="0" applyNumberFormat="1" applyFont="1" applyFill="1" applyBorder="1" applyProtection="1">
      <protection locked="0"/>
    </xf>
    <xf numFmtId="9" fontId="15" fillId="0" borderId="0" xfId="0" applyNumberFormat="1" applyFont="1" applyFill="1" applyBorder="1" applyProtection="1">
      <protection locked="0"/>
    </xf>
    <xf numFmtId="49" fontId="0" fillId="0" borderId="0" xfId="0" applyNumberFormat="1" applyFont="1" applyFill="1" applyAlignment="1" applyProtection="1">
      <alignment horizontal="center"/>
      <protection locked="0"/>
    </xf>
    <xf numFmtId="0" fontId="10" fillId="0" borderId="0" xfId="0" applyFont="1" applyFill="1" applyAlignment="1" applyProtection="1">
      <alignment horizontal="justify"/>
      <protection locked="0"/>
    </xf>
    <xf numFmtId="0" fontId="0" fillId="0" borderId="0" xfId="0" applyFill="1" applyProtection="1">
      <protection locked="0"/>
    </xf>
    <xf numFmtId="3" fontId="27" fillId="0" borderId="0" xfId="0" applyNumberFormat="1" applyFont="1" applyFill="1" applyAlignment="1" applyProtection="1">
      <alignment horizontal="justify"/>
      <protection locked="0"/>
    </xf>
    <xf numFmtId="0" fontId="10" fillId="0" borderId="0" xfId="0" applyFont="1" applyFill="1" applyProtection="1">
      <protection locked="0"/>
    </xf>
    <xf numFmtId="3" fontId="27" fillId="0" borderId="0" xfId="0" applyNumberFormat="1" applyFont="1" applyFill="1" applyAlignment="1" applyProtection="1">
      <alignment horizontal="right"/>
      <protection locked="0"/>
    </xf>
    <xf numFmtId="3" fontId="30" fillId="0" borderId="0" xfId="0" applyNumberFormat="1" applyFont="1" applyFill="1" applyProtection="1">
      <protection locked="0"/>
    </xf>
    <xf numFmtId="3" fontId="0" fillId="0" borderId="0" xfId="0" applyNumberFormat="1" applyFont="1" applyFill="1" applyProtection="1">
      <protection locked="0"/>
    </xf>
    <xf numFmtId="0" fontId="41" fillId="3" borderId="1" xfId="0" applyFont="1" applyFill="1" applyBorder="1" applyAlignment="1">
      <alignment horizontal="center" vertical="center"/>
    </xf>
    <xf numFmtId="0" fontId="41" fillId="3" borderId="1" xfId="0" applyFont="1" applyFill="1" applyBorder="1" applyAlignment="1">
      <alignment vertical="center" wrapText="1"/>
    </xf>
    <xf numFmtId="14" fontId="41" fillId="3" borderId="1" xfId="0" applyNumberFormat="1" applyFont="1" applyFill="1" applyBorder="1" applyAlignment="1">
      <alignment vertical="center"/>
    </xf>
    <xf numFmtId="0" fontId="41" fillId="3" borderId="1" xfId="0" applyFont="1" applyFill="1" applyBorder="1" applyAlignment="1">
      <alignment horizontal="center" vertical="center" wrapText="1"/>
    </xf>
    <xf numFmtId="0" fontId="41" fillId="3" borderId="1" xfId="0" applyFont="1" applyFill="1" applyBorder="1" applyAlignment="1">
      <alignment horizontal="left" vertical="center" wrapText="1"/>
    </xf>
    <xf numFmtId="3" fontId="41" fillId="3" borderId="8" xfId="0" applyNumberFormat="1" applyFont="1" applyFill="1" applyBorder="1" applyAlignment="1">
      <alignment vertical="center"/>
    </xf>
    <xf numFmtId="0" fontId="31" fillId="3" borderId="1" xfId="0" applyFont="1" applyFill="1" applyBorder="1"/>
    <xf numFmtId="0" fontId="31" fillId="3" borderId="0" xfId="0" applyFont="1" applyFill="1"/>
    <xf numFmtId="3" fontId="46" fillId="0" borderId="8" xfId="0" applyNumberFormat="1" applyFont="1" applyFill="1" applyBorder="1"/>
    <xf numFmtId="0" fontId="46" fillId="0" borderId="1" xfId="0" applyFont="1" applyBorder="1" applyAlignment="1">
      <alignment horizontal="center"/>
    </xf>
    <xf numFmtId="0" fontId="46" fillId="0" borderId="14" xfId="0" applyFont="1" applyBorder="1" applyAlignment="1">
      <alignment horizontal="left"/>
    </xf>
    <xf numFmtId="167" fontId="46" fillId="0" borderId="1" xfId="0" applyNumberFormat="1" applyFont="1" applyBorder="1"/>
    <xf numFmtId="0" fontId="46" fillId="0" borderId="8" xfId="0" applyFont="1" applyBorder="1"/>
    <xf numFmtId="0" fontId="46" fillId="0" borderId="1" xfId="0" applyFont="1" applyBorder="1"/>
    <xf numFmtId="0" fontId="31" fillId="0" borderId="1" xfId="0" applyFont="1" applyBorder="1"/>
    <xf numFmtId="0" fontId="31" fillId="0" borderId="0" xfId="0" applyFont="1"/>
    <xf numFmtId="0" fontId="41" fillId="0" borderId="14" xfId="0" applyFont="1" applyBorder="1" applyAlignment="1">
      <alignment horizontal="left"/>
    </xf>
    <xf numFmtId="0" fontId="41" fillId="0" borderId="8" xfId="0" applyFont="1" applyBorder="1"/>
    <xf numFmtId="0" fontId="41" fillId="0" borderId="1" xfId="0" applyFont="1" applyBorder="1"/>
    <xf numFmtId="0" fontId="41" fillId="0" borderId="1" xfId="0" applyFont="1" applyBorder="1" applyAlignment="1">
      <alignment horizontal="center"/>
    </xf>
    <xf numFmtId="0" fontId="41" fillId="3" borderId="1" xfId="0" applyFont="1" applyFill="1" applyBorder="1"/>
    <xf numFmtId="0" fontId="41" fillId="0" borderId="1" xfId="0" applyFont="1" applyBorder="1" applyAlignment="1">
      <alignment wrapText="1"/>
    </xf>
    <xf numFmtId="167" fontId="41" fillId="0" borderId="1" xfId="0" applyNumberFormat="1" applyFont="1" applyBorder="1"/>
    <xf numFmtId="167" fontId="41" fillId="2" borderId="1" xfId="1" applyNumberFormat="1" applyFont="1" applyFill="1" applyBorder="1"/>
    <xf numFmtId="14" fontId="41" fillId="0" borderId="1" xfId="0" applyNumberFormat="1" applyFont="1" applyBorder="1"/>
    <xf numFmtId="43" fontId="41" fillId="0" borderId="8" xfId="1" applyFont="1" applyBorder="1"/>
    <xf numFmtId="43" fontId="31" fillId="0" borderId="1" xfId="1" applyFont="1" applyBorder="1"/>
    <xf numFmtId="43" fontId="41" fillId="2" borderId="1" xfId="1" applyFont="1" applyFill="1" applyBorder="1"/>
    <xf numFmtId="167" fontId="41" fillId="2" borderId="8" xfId="1" applyNumberFormat="1" applyFont="1" applyFill="1" applyBorder="1"/>
    <xf numFmtId="0" fontId="41" fillId="0" borderId="1" xfId="0" quotePrefix="1" applyFont="1" applyBorder="1"/>
    <xf numFmtId="14" fontId="46" fillId="0" borderId="1" xfId="0" applyNumberFormat="1" applyFont="1" applyBorder="1"/>
    <xf numFmtId="0" fontId="46" fillId="0" borderId="1" xfId="0" applyFont="1" applyBorder="1" applyAlignment="1">
      <alignment wrapText="1"/>
    </xf>
    <xf numFmtId="167" fontId="46" fillId="2" borderId="1" xfId="1" applyNumberFormat="1" applyFont="1" applyFill="1" applyBorder="1"/>
    <xf numFmtId="0" fontId="41" fillId="0" borderId="4" xfId="0" applyFont="1" applyBorder="1" applyAlignment="1">
      <alignment wrapText="1"/>
    </xf>
    <xf numFmtId="0" fontId="46" fillId="2" borderId="1" xfId="0" applyFont="1" applyFill="1" applyBorder="1" applyAlignment="1">
      <alignment horizontal="center"/>
    </xf>
    <xf numFmtId="0" fontId="41" fillId="0" borderId="4" xfId="0" applyFont="1" applyBorder="1" applyAlignment="1">
      <alignment vertical="center" wrapText="1"/>
    </xf>
    <xf numFmtId="167" fontId="46" fillId="2" borderId="8" xfId="1" applyNumberFormat="1" applyFont="1" applyFill="1" applyBorder="1"/>
    <xf numFmtId="0" fontId="41" fillId="0" borderId="4" xfId="0" applyFont="1" applyBorder="1" applyAlignment="1">
      <alignment horizontal="center"/>
    </xf>
    <xf numFmtId="0" fontId="41" fillId="0" borderId="4" xfId="0" applyFont="1" applyBorder="1"/>
    <xf numFmtId="14" fontId="41" fillId="0" borderId="4" xfId="0" applyNumberFormat="1" applyFont="1" applyBorder="1"/>
    <xf numFmtId="0" fontId="41" fillId="0" borderId="15" xfId="0" applyFont="1" applyBorder="1"/>
    <xf numFmtId="0" fontId="31" fillId="0" borderId="4" xfId="0" applyFont="1" applyBorder="1"/>
    <xf numFmtId="0" fontId="41" fillId="0" borderId="4" xfId="0" applyFont="1" applyBorder="1" applyAlignment="1"/>
    <xf numFmtId="167" fontId="41" fillId="2" borderId="1" xfId="1" applyNumberFormat="1" applyFont="1" applyFill="1" applyBorder="1" applyAlignment="1">
      <alignment horizontal="center"/>
    </xf>
    <xf numFmtId="0" fontId="1" fillId="2" borderId="0" xfId="17" applyFont="1" applyFill="1"/>
    <xf numFmtId="0" fontId="42" fillId="2" borderId="0" xfId="17" applyFont="1" applyFill="1" applyAlignment="1">
      <alignment horizontal="right"/>
    </xf>
    <xf numFmtId="0" fontId="36" fillId="2" borderId="0" xfId="17" applyFont="1" applyFill="1" applyAlignment="1">
      <alignment horizontal="center"/>
    </xf>
    <xf numFmtId="0" fontId="55" fillId="2" borderId="0" xfId="17" applyFont="1" applyFill="1"/>
    <xf numFmtId="0" fontId="54" fillId="2" borderId="1" xfId="17" applyFont="1" applyFill="1" applyBorder="1" applyAlignment="1">
      <alignment horizontal="center" vertical="center" wrapText="1"/>
    </xf>
    <xf numFmtId="0" fontId="47" fillId="2" borderId="1" xfId="17" applyFont="1" applyFill="1" applyBorder="1" applyAlignment="1">
      <alignment horizontal="center" vertical="center"/>
    </xf>
    <xf numFmtId="0" fontId="47" fillId="2" borderId="1" xfId="17" applyFont="1" applyFill="1" applyBorder="1" applyAlignment="1">
      <alignment horizontal="center" vertical="center" wrapText="1"/>
    </xf>
    <xf numFmtId="0" fontId="47" fillId="2" borderId="1" xfId="17" quotePrefix="1" applyFont="1" applyFill="1" applyBorder="1" applyAlignment="1">
      <alignment horizontal="center" vertical="center" wrapText="1"/>
    </xf>
    <xf numFmtId="0" fontId="47" fillId="2" borderId="6" xfId="17" applyFont="1" applyFill="1" applyBorder="1" applyAlignment="1">
      <alignment horizontal="center" vertical="center" wrapText="1"/>
    </xf>
    <xf numFmtId="0" fontId="44" fillId="2" borderId="0" xfId="17" applyFont="1" applyFill="1"/>
    <xf numFmtId="0" fontId="56" fillId="2" borderId="1" xfId="17" applyFont="1" applyFill="1" applyBorder="1" applyAlignment="1">
      <alignment horizontal="center"/>
    </xf>
    <xf numFmtId="0" fontId="57" fillId="2" borderId="1" xfId="17" applyFont="1" applyFill="1" applyBorder="1" applyAlignment="1">
      <alignment horizontal="center"/>
    </xf>
    <xf numFmtId="0" fontId="57" fillId="2" borderId="1" xfId="17" applyFont="1" applyFill="1" applyBorder="1"/>
    <xf numFmtId="167" fontId="41" fillId="2" borderId="1" xfId="17" applyNumberFormat="1" applyFont="1" applyFill="1" applyBorder="1" applyAlignment="1">
      <alignment horizontal="center" vertical="center" wrapText="1"/>
    </xf>
    <xf numFmtId="167" fontId="44" fillId="2" borderId="0" xfId="17" applyNumberFormat="1" applyFont="1" applyFill="1"/>
    <xf numFmtId="9" fontId="41" fillId="2" borderId="1" xfId="18" applyFont="1" applyFill="1" applyBorder="1"/>
    <xf numFmtId="1" fontId="47" fillId="2" borderId="1" xfId="17" applyNumberFormat="1" applyFont="1" applyFill="1" applyBorder="1" applyAlignment="1">
      <alignment horizontal="center" vertical="center" wrapText="1"/>
    </xf>
    <xf numFmtId="0" fontId="56" fillId="2" borderId="1" xfId="17" applyFont="1" applyFill="1" applyBorder="1"/>
    <xf numFmtId="0" fontId="41" fillId="2" borderId="0" xfId="17" applyFont="1" applyFill="1"/>
    <xf numFmtId="167" fontId="57" fillId="2" borderId="1" xfId="17" applyNumberFormat="1" applyFont="1" applyFill="1" applyBorder="1"/>
    <xf numFmtId="167" fontId="41" fillId="2" borderId="0" xfId="17" applyNumberFormat="1" applyFont="1" applyFill="1"/>
    <xf numFmtId="0" fontId="46" fillId="2" borderId="1" xfId="17" applyFont="1" applyFill="1" applyBorder="1" applyAlignment="1">
      <alignment horizontal="center"/>
    </xf>
    <xf numFmtId="0" fontId="46" fillId="2" borderId="1" xfId="17" applyFont="1" applyFill="1" applyBorder="1" applyAlignment="1">
      <alignment horizontal="left"/>
    </xf>
    <xf numFmtId="0" fontId="41" fillId="2" borderId="1" xfId="17" applyFont="1" applyFill="1" applyBorder="1"/>
    <xf numFmtId="0" fontId="46" fillId="2" borderId="1" xfId="17" applyFont="1" applyFill="1" applyBorder="1" applyAlignment="1">
      <alignment wrapText="1"/>
    </xf>
    <xf numFmtId="0" fontId="58" fillId="2" borderId="1" xfId="19" applyFont="1" applyFill="1" applyBorder="1" applyAlignment="1">
      <alignment horizontal="center" vertical="center"/>
    </xf>
    <xf numFmtId="0" fontId="41" fillId="2" borderId="1" xfId="17" applyFont="1" applyFill="1" applyBorder="1" applyAlignment="1">
      <alignment horizontal="center"/>
    </xf>
    <xf numFmtId="167" fontId="41" fillId="2" borderId="1" xfId="17" applyNumberFormat="1" applyFont="1" applyFill="1" applyBorder="1"/>
    <xf numFmtId="167" fontId="41" fillId="2" borderId="1" xfId="20" applyNumberFormat="1" applyFont="1" applyFill="1" applyBorder="1"/>
    <xf numFmtId="165" fontId="41" fillId="2" borderId="1" xfId="20" applyFont="1" applyFill="1" applyBorder="1"/>
    <xf numFmtId="168" fontId="41" fillId="2" borderId="1" xfId="17" applyNumberFormat="1" applyFont="1" applyFill="1" applyBorder="1"/>
    <xf numFmtId="0" fontId="46" fillId="2" borderId="1" xfId="17" applyFont="1" applyFill="1" applyBorder="1"/>
    <xf numFmtId="0" fontId="46" fillId="2" borderId="1" xfId="17" applyFont="1" applyFill="1" applyBorder="1" applyAlignment="1">
      <alignment horizontal="left" wrapText="1"/>
    </xf>
    <xf numFmtId="169" fontId="41" fillId="2" borderId="1" xfId="18" applyNumberFormat="1" applyFont="1" applyFill="1" applyBorder="1"/>
    <xf numFmtId="9" fontId="41" fillId="2" borderId="1" xfId="18" applyNumberFormat="1" applyFont="1" applyFill="1" applyBorder="1"/>
    <xf numFmtId="0" fontId="56" fillId="2" borderId="1" xfId="17" applyFont="1" applyFill="1" applyBorder="1" applyAlignment="1">
      <alignment horizontal="left" wrapText="1"/>
    </xf>
    <xf numFmtId="170" fontId="41" fillId="2" borderId="1" xfId="18" applyNumberFormat="1" applyFont="1" applyFill="1" applyBorder="1"/>
    <xf numFmtId="0" fontId="59" fillId="2" borderId="1" xfId="19" applyFont="1" applyFill="1" applyBorder="1" applyAlignment="1">
      <alignment horizontal="center" vertical="center" wrapText="1"/>
    </xf>
    <xf numFmtId="0" fontId="1" fillId="2" borderId="0" xfId="17" applyFont="1" applyFill="1" applyAlignment="1">
      <alignment horizontal="center"/>
    </xf>
    <xf numFmtId="0" fontId="20" fillId="0" borderId="1" xfId="17" applyFont="1" applyBorder="1" applyAlignment="1">
      <alignment horizontal="center" vertical="center" wrapText="1"/>
    </xf>
    <xf numFmtId="0" fontId="53" fillId="0" borderId="0" xfId="17"/>
    <xf numFmtId="0" fontId="20" fillId="0" borderId="1" xfId="17" applyFont="1" applyBorder="1" applyAlignment="1">
      <alignment horizontal="center" wrapText="1"/>
    </xf>
    <xf numFmtId="0" fontId="19" fillId="0" borderId="1" xfId="17" applyFont="1" applyBorder="1" applyAlignment="1">
      <alignment horizontal="center" wrapText="1"/>
    </xf>
    <xf numFmtId="0" fontId="19" fillId="0" borderId="1" xfId="17" applyFont="1" applyBorder="1" applyAlignment="1">
      <alignment wrapText="1"/>
    </xf>
    <xf numFmtId="0" fontId="19" fillId="0" borderId="1" xfId="17" applyFont="1" applyBorder="1" applyAlignment="1">
      <alignment horizontal="center" vertical="top" wrapText="1"/>
    </xf>
    <xf numFmtId="0" fontId="4" fillId="0" borderId="1" xfId="17" applyFont="1" applyBorder="1" applyAlignment="1">
      <alignment horizontal="center" wrapText="1"/>
    </xf>
    <xf numFmtId="0" fontId="4" fillId="0" borderId="1" xfId="17" applyFont="1" applyBorder="1" applyAlignment="1">
      <alignment wrapText="1"/>
    </xf>
    <xf numFmtId="167" fontId="4" fillId="0" borderId="1" xfId="20" applyNumberFormat="1" applyFont="1" applyBorder="1" applyAlignment="1">
      <alignment horizontal="right" wrapText="1"/>
    </xf>
    <xf numFmtId="165" fontId="4" fillId="0" borderId="1" xfId="20" applyFont="1" applyBorder="1" applyAlignment="1">
      <alignment horizontal="right" vertical="top" wrapText="1"/>
    </xf>
    <xf numFmtId="167" fontId="4" fillId="0" borderId="1" xfId="17" applyNumberFormat="1" applyFont="1" applyBorder="1" applyAlignment="1">
      <alignment horizontal="right" vertical="top" wrapText="1"/>
    </xf>
    <xf numFmtId="165" fontId="4" fillId="0" borderId="1" xfId="20" applyFont="1" applyBorder="1" applyAlignment="1">
      <alignment horizontal="right" wrapText="1"/>
    </xf>
    <xf numFmtId="9" fontId="4" fillId="0" borderId="1" xfId="18" applyFont="1" applyBorder="1" applyAlignment="1">
      <alignment horizontal="right" wrapText="1"/>
    </xf>
    <xf numFmtId="0" fontId="19" fillId="0" borderId="1" xfId="17" applyFont="1" applyBorder="1" applyAlignment="1">
      <alignment horizontal="right" wrapText="1"/>
    </xf>
    <xf numFmtId="0" fontId="19" fillId="0" borderId="1" xfId="17" applyFont="1" applyBorder="1" applyAlignment="1">
      <alignment horizontal="right" vertical="top" wrapText="1"/>
    </xf>
    <xf numFmtId="0" fontId="4" fillId="0" borderId="1" xfId="17" applyFont="1" applyBorder="1" applyAlignment="1">
      <alignment horizontal="right" wrapText="1"/>
    </xf>
    <xf numFmtId="0" fontId="4" fillId="0" borderId="1" xfId="17" applyFont="1" applyBorder="1" applyAlignment="1">
      <alignment horizontal="right" vertical="top" wrapText="1"/>
    </xf>
    <xf numFmtId="3" fontId="4" fillId="0" borderId="1" xfId="17" applyNumberFormat="1" applyFont="1" applyBorder="1" applyAlignment="1">
      <alignment horizontal="right" wrapText="1"/>
    </xf>
    <xf numFmtId="3" fontId="4" fillId="0" borderId="1" xfId="17" applyNumberFormat="1" applyFont="1" applyBorder="1" applyAlignment="1">
      <alignment horizontal="right" vertical="top" wrapText="1"/>
    </xf>
    <xf numFmtId="167" fontId="20" fillId="0" borderId="1" xfId="17" applyNumberFormat="1" applyFont="1" applyBorder="1" applyAlignment="1">
      <alignment horizontal="center" wrapText="1"/>
    </xf>
    <xf numFmtId="0" fontId="1" fillId="0" borderId="1" xfId="0" applyFont="1" applyBorder="1" applyAlignment="1">
      <alignment horizontal="center"/>
    </xf>
    <xf numFmtId="0" fontId="1" fillId="2" borderId="1" xfId="0" applyFont="1" applyFill="1" applyBorder="1"/>
    <xf numFmtId="14" fontId="1" fillId="2" borderId="1" xfId="0" applyNumberFormat="1" applyFont="1" applyFill="1" applyBorder="1"/>
    <xf numFmtId="0" fontId="1" fillId="0" borderId="6" xfId="0" applyFont="1" applyBorder="1" applyAlignment="1">
      <alignment horizontal="left" vertical="center" wrapText="1"/>
    </xf>
    <xf numFmtId="0" fontId="1" fillId="0" borderId="4" xfId="0" applyFont="1" applyBorder="1" applyAlignment="1">
      <alignment wrapText="1"/>
    </xf>
    <xf numFmtId="0" fontId="1" fillId="0" borderId="1" xfId="0" applyFont="1" applyBorder="1"/>
    <xf numFmtId="167" fontId="1" fillId="2" borderId="1" xfId="15" applyNumberFormat="1" applyFont="1" applyFill="1" applyBorder="1"/>
    <xf numFmtId="0" fontId="1" fillId="0" borderId="8" xfId="0" applyFont="1" applyBorder="1"/>
    <xf numFmtId="0" fontId="3" fillId="0" borderId="1" xfId="0" applyFont="1" applyBorder="1"/>
    <xf numFmtId="10" fontId="15" fillId="0" borderId="1" xfId="0" applyNumberFormat="1" applyFont="1" applyFill="1" applyBorder="1" applyProtection="1">
      <protection locked="0"/>
    </xf>
    <xf numFmtId="0" fontId="50" fillId="0" borderId="1" xfId="0" applyFont="1" applyFill="1" applyBorder="1" applyAlignment="1">
      <alignment horizontal="left" vertical="center" wrapText="1"/>
    </xf>
    <xf numFmtId="166" fontId="15" fillId="0" borderId="1" xfId="0" applyNumberFormat="1" applyFont="1" applyFill="1" applyBorder="1"/>
    <xf numFmtId="167" fontId="53" fillId="0" borderId="0" xfId="17" applyNumberFormat="1"/>
    <xf numFmtId="9" fontId="4" fillId="0" borderId="1" xfId="18" applyNumberFormat="1" applyFont="1" applyBorder="1" applyAlignment="1">
      <alignment horizontal="right" wrapText="1"/>
    </xf>
    <xf numFmtId="0" fontId="3" fillId="0" borderId="0" xfId="0" applyFont="1" applyFill="1" applyAlignment="1">
      <alignment horizontal="center" vertical="center"/>
    </xf>
    <xf numFmtId="0" fontId="16" fillId="0" borderId="0" xfId="0" applyFont="1" applyFill="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0" fontId="38" fillId="0" borderId="0" xfId="0" applyFont="1" applyFill="1" applyAlignment="1">
      <alignment horizontal="center" vertical="center"/>
    </xf>
    <xf numFmtId="164" fontId="15" fillId="0" borderId="0" xfId="1" applyNumberFormat="1" applyFont="1" applyFill="1" applyAlignment="1">
      <alignment wrapText="1"/>
    </xf>
    <xf numFmtId="0" fontId="15" fillId="0" borderId="0" xfId="0" applyFont="1" applyFill="1" applyAlignment="1">
      <alignment wrapText="1"/>
    </xf>
    <xf numFmtId="0" fontId="3" fillId="0" borderId="0" xfId="0" applyFont="1" applyFill="1" applyAlignment="1"/>
    <xf numFmtId="0" fontId="20"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164" fontId="15" fillId="0" borderId="0" xfId="1" applyNumberFormat="1" applyFont="1" applyFill="1" applyAlignment="1">
      <alignment vertical="center" wrapText="1"/>
    </xf>
    <xf numFmtId="0" fontId="15" fillId="0" borderId="0" xfId="0" applyFont="1" applyFill="1" applyAlignment="1">
      <alignment vertical="center" wrapText="1"/>
    </xf>
    <xf numFmtId="0" fontId="20" fillId="0" borderId="20"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0" xfId="0" applyFont="1" applyFill="1" applyAlignment="1"/>
    <xf numFmtId="0" fontId="16" fillId="0" borderId="20" xfId="0" applyFont="1" applyFill="1" applyBorder="1" applyAlignment="1">
      <alignment horizontal="center" vertical="center" wrapText="1"/>
    </xf>
    <xf numFmtId="164" fontId="16" fillId="0" borderId="0" xfId="1" applyNumberFormat="1" applyFont="1" applyFill="1" applyAlignment="1">
      <alignment vertical="center" wrapText="1"/>
    </xf>
    <xf numFmtId="0" fontId="16" fillId="0" borderId="0" xfId="0" applyFont="1" applyFill="1" applyAlignment="1">
      <alignment vertical="center" wrapText="1"/>
    </xf>
    <xf numFmtId="0" fontId="20" fillId="0" borderId="20" xfId="0" applyFont="1" applyFill="1" applyBorder="1" applyAlignment="1">
      <alignment horizontal="left" vertical="center" wrapText="1"/>
    </xf>
    <xf numFmtId="164" fontId="15" fillId="0" borderId="0" xfId="1" applyNumberFormat="1" applyFont="1" applyFill="1" applyBorder="1" applyAlignment="1">
      <alignment vertical="center" wrapText="1"/>
    </xf>
    <xf numFmtId="0" fontId="15" fillId="0" borderId="0" xfId="0" applyFont="1" applyFill="1" applyBorder="1" applyAlignment="1">
      <alignment vertical="center" wrapText="1"/>
    </xf>
    <xf numFmtId="0" fontId="15" fillId="0" borderId="20" xfId="0" applyFont="1" applyFill="1" applyBorder="1" applyAlignment="1">
      <alignment horizontal="center" vertical="center" wrapText="1"/>
    </xf>
    <xf numFmtId="0" fontId="15" fillId="0" borderId="20" xfId="0" applyFont="1" applyFill="1" applyBorder="1" applyAlignment="1">
      <alignment vertical="center" wrapText="1"/>
    </xf>
    <xf numFmtId="3" fontId="15" fillId="0" borderId="20" xfId="0" applyNumberFormat="1" applyFont="1" applyFill="1" applyBorder="1" applyAlignment="1">
      <alignment vertical="center" wrapText="1"/>
    </xf>
    <xf numFmtId="9" fontId="15" fillId="0" borderId="20" xfId="0" applyNumberFormat="1" applyFont="1" applyFill="1" applyBorder="1" applyAlignment="1">
      <alignment vertical="center" wrapText="1"/>
    </xf>
    <xf numFmtId="10" fontId="15" fillId="0" borderId="20" xfId="0" applyNumberFormat="1" applyFont="1" applyFill="1" applyBorder="1" applyAlignment="1">
      <alignment vertical="center" wrapText="1"/>
    </xf>
    <xf numFmtId="164" fontId="3" fillId="0" borderId="0" xfId="1" applyNumberFormat="1" applyFont="1" applyFill="1" applyAlignment="1"/>
    <xf numFmtId="3" fontId="53" fillId="0" borderId="0" xfId="17" applyNumberFormat="1"/>
    <xf numFmtId="0" fontId="19" fillId="0" borderId="0" xfId="0" applyFont="1" applyAlignment="1">
      <alignment wrapText="1"/>
    </xf>
    <xf numFmtId="0" fontId="4" fillId="0" borderId="0" xfId="0" applyFont="1"/>
    <xf numFmtId="0" fontId="17" fillId="0" borderId="0" xfId="0" applyFont="1" applyAlignment="1">
      <alignment horizontal="right"/>
    </xf>
    <xf numFmtId="0" fontId="38" fillId="0" borderId="0" xfId="0" applyFont="1" applyAlignment="1">
      <alignment horizontal="justify"/>
    </xf>
    <xf numFmtId="0" fontId="4" fillId="0" borderId="0" xfId="0" applyFont="1" applyAlignment="1">
      <alignment vertical="center"/>
    </xf>
    <xf numFmtId="0" fontId="62" fillId="0" borderId="1" xfId="0" applyFont="1" applyBorder="1" applyAlignment="1">
      <alignment horizontal="center" vertical="center"/>
    </xf>
    <xf numFmtId="0" fontId="62" fillId="0" borderId="1" xfId="0" applyFont="1" applyBorder="1" applyAlignment="1">
      <alignment horizontal="center" vertical="center" wrapText="1"/>
    </xf>
    <xf numFmtId="0" fontId="63" fillId="0" borderId="1" xfId="0" applyFont="1" applyBorder="1" applyAlignment="1">
      <alignment vertical="center"/>
    </xf>
    <xf numFmtId="0" fontId="63" fillId="0" borderId="1" xfId="0" applyFont="1" applyBorder="1" applyAlignment="1">
      <alignment vertical="center" wrapText="1"/>
    </xf>
    <xf numFmtId="0" fontId="63" fillId="0" borderId="1" xfId="0" applyFont="1" applyBorder="1" applyAlignment="1">
      <alignment wrapText="1"/>
    </xf>
    <xf numFmtId="0" fontId="63" fillId="0" borderId="1" xfId="0" applyFont="1" applyBorder="1" applyAlignment="1">
      <alignment horizontal="left" vertical="center" wrapText="1"/>
    </xf>
    <xf numFmtId="0" fontId="63" fillId="0" borderId="1" xfId="0" applyFont="1" applyBorder="1"/>
    <xf numFmtId="3" fontId="15" fillId="0" borderId="1" xfId="0" applyNumberFormat="1" applyFont="1" applyFill="1" applyBorder="1" applyAlignment="1" applyProtection="1">
      <alignment horizontal="left" vertical="center" wrapText="1"/>
      <protection locked="0"/>
    </xf>
    <xf numFmtId="3" fontId="65" fillId="0" borderId="1" xfId="0" applyNumberFormat="1" applyFont="1" applyFill="1" applyBorder="1"/>
    <xf numFmtId="3" fontId="15" fillId="0" borderId="1" xfId="0" applyNumberFormat="1" applyFont="1" applyFill="1" applyBorder="1" applyAlignment="1" applyProtection="1">
      <alignment vertical="center"/>
      <protection locked="0"/>
    </xf>
    <xf numFmtId="3" fontId="15" fillId="0" borderId="1" xfId="0" applyNumberFormat="1" applyFont="1" applyFill="1" applyBorder="1" applyAlignment="1" applyProtection="1">
      <protection locked="0"/>
    </xf>
    <xf numFmtId="3" fontId="20" fillId="0" borderId="1" xfId="0" applyNumberFormat="1" applyFont="1" applyFill="1" applyBorder="1" applyAlignment="1" applyProtection="1">
      <alignment vertical="center"/>
      <protection locked="0"/>
    </xf>
    <xf numFmtId="9" fontId="20" fillId="0" borderId="1" xfId="0" applyNumberFormat="1" applyFont="1" applyFill="1" applyBorder="1" applyAlignment="1" applyProtection="1">
      <alignment vertical="center"/>
      <protection locked="0"/>
    </xf>
    <xf numFmtId="9" fontId="15" fillId="0" borderId="1" xfId="0" applyNumberFormat="1" applyFont="1" applyFill="1" applyBorder="1" applyAlignment="1" applyProtection="1">
      <alignment vertical="center"/>
      <protection locked="0"/>
    </xf>
    <xf numFmtId="3" fontId="15" fillId="0" borderId="1" xfId="0" applyNumberFormat="1" applyFont="1" applyFill="1" applyBorder="1" applyAlignment="1" applyProtection="1">
      <alignment vertical="center" wrapText="1"/>
      <protection locked="0"/>
    </xf>
    <xf numFmtId="0" fontId="5" fillId="0" borderId="0" xfId="0" applyFont="1" applyFill="1" applyAlignment="1" applyProtection="1">
      <alignment horizontal="center"/>
      <protection locked="0"/>
    </xf>
    <xf numFmtId="0" fontId="15" fillId="0" borderId="0" xfId="0" applyFont="1" applyFill="1" applyAlignment="1" applyProtection="1">
      <alignment horizontal="right"/>
      <protection locked="0"/>
    </xf>
    <xf numFmtId="3" fontId="67" fillId="0" borderId="0" xfId="0" applyNumberFormat="1" applyFont="1" applyFill="1" applyAlignment="1">
      <alignment horizontal="right"/>
    </xf>
    <xf numFmtId="3" fontId="64" fillId="0" borderId="1" xfId="0" applyNumberFormat="1" applyFont="1" applyFill="1" applyBorder="1" applyAlignment="1">
      <alignment horizontal="center" vertical="center" wrapText="1"/>
    </xf>
    <xf numFmtId="3" fontId="67" fillId="0" borderId="4" xfId="0" applyNumberFormat="1" applyFont="1" applyFill="1" applyBorder="1" applyAlignment="1">
      <alignment horizontal="center" vertical="center" wrapText="1"/>
    </xf>
    <xf numFmtId="3" fontId="64" fillId="0" borderId="1" xfId="0" applyNumberFormat="1" applyFont="1" applyFill="1" applyBorder="1" applyAlignment="1">
      <alignment horizontal="center"/>
    </xf>
    <xf numFmtId="9" fontId="64" fillId="0" borderId="1" xfId="0" applyNumberFormat="1" applyFont="1" applyFill="1" applyBorder="1"/>
    <xf numFmtId="3" fontId="65" fillId="0" borderId="1" xfId="0" applyNumberFormat="1" applyFont="1" applyFill="1" applyBorder="1" applyAlignment="1">
      <alignment vertical="center" wrapText="1"/>
    </xf>
    <xf numFmtId="9" fontId="65" fillId="0" borderId="1" xfId="0" applyNumberFormat="1" applyFont="1" applyFill="1" applyBorder="1"/>
    <xf numFmtId="3" fontId="67" fillId="0" borderId="1" xfId="0" applyNumberFormat="1" applyFont="1" applyFill="1" applyBorder="1"/>
    <xf numFmtId="3" fontId="64" fillId="0" borderId="1" xfId="0" applyNumberFormat="1" applyFont="1" applyFill="1" applyBorder="1"/>
    <xf numFmtId="3" fontId="68" fillId="0" borderId="1" xfId="0" applyNumberFormat="1" applyFont="1" applyFill="1" applyBorder="1"/>
    <xf numFmtId="3" fontId="66" fillId="0" borderId="0" xfId="0" applyNumberFormat="1" applyFont="1" applyFill="1"/>
    <xf numFmtId="0" fontId="20" fillId="0" borderId="10" xfId="5" quotePrefix="1" applyFont="1" applyFill="1" applyBorder="1" applyAlignment="1">
      <alignment vertical="center" wrapText="1"/>
    </xf>
    <xf numFmtId="0" fontId="41" fillId="2" borderId="1" xfId="19" applyFont="1" applyFill="1" applyBorder="1" applyAlignment="1">
      <alignment horizontal="center" vertical="center"/>
    </xf>
    <xf numFmtId="3" fontId="15" fillId="0" borderId="1" xfId="0" applyNumberFormat="1" applyFont="1" applyFill="1" applyBorder="1" applyAlignment="1">
      <alignment horizontal="left" vertical="center"/>
    </xf>
    <xf numFmtId="49" fontId="20" fillId="2" borderId="1" xfId="0" applyNumberFormat="1" applyFont="1" applyFill="1" applyBorder="1" applyAlignment="1">
      <alignment horizontal="center" vertical="center"/>
    </xf>
    <xf numFmtId="0" fontId="20" fillId="2" borderId="1" xfId="7" applyFont="1" applyFill="1" applyBorder="1" applyAlignment="1">
      <alignment vertical="center" wrapText="1"/>
    </xf>
    <xf numFmtId="3" fontId="15" fillId="2" borderId="1" xfId="0" applyNumberFormat="1" applyFont="1" applyFill="1" applyBorder="1" applyAlignment="1">
      <alignment horizontal="justify" vertical="center"/>
    </xf>
    <xf numFmtId="3" fontId="65" fillId="2" borderId="1" xfId="0" applyNumberFormat="1" applyFont="1" applyFill="1" applyBorder="1" applyAlignment="1">
      <alignment horizontal="justify" vertical="center"/>
    </xf>
    <xf numFmtId="3" fontId="18" fillId="2" borderId="0" xfId="0" applyNumberFormat="1" applyFont="1" applyFill="1" applyAlignment="1">
      <alignment horizontal="justify" vertical="center"/>
    </xf>
    <xf numFmtId="3" fontId="31" fillId="2" borderId="0" xfId="0" applyNumberFormat="1" applyFont="1" applyFill="1" applyAlignment="1">
      <alignment horizontal="justify" vertical="center"/>
    </xf>
    <xf numFmtId="0" fontId="46" fillId="2" borderId="0" xfId="17" applyFont="1" applyFill="1" applyBorder="1" applyAlignment="1">
      <alignment horizontal="center"/>
    </xf>
    <xf numFmtId="0" fontId="46" fillId="2" borderId="0" xfId="17" applyFont="1" applyFill="1" applyBorder="1"/>
    <xf numFmtId="0" fontId="41" fillId="2" borderId="0" xfId="17" applyFont="1" applyFill="1" applyBorder="1"/>
    <xf numFmtId="168" fontId="60" fillId="2" borderId="0" xfId="21" applyNumberFormat="1" applyFont="1" applyFill="1" applyBorder="1" applyAlignment="1">
      <alignment horizontal="center" vertical="center" wrapText="1"/>
    </xf>
    <xf numFmtId="168" fontId="41" fillId="2" borderId="0" xfId="17" applyNumberFormat="1" applyFont="1" applyFill="1" applyBorder="1"/>
    <xf numFmtId="3" fontId="5" fillId="2" borderId="1" xfId="7" applyNumberFormat="1" applyFont="1" applyFill="1" applyBorder="1" applyAlignment="1">
      <alignment horizontal="center" vertical="center" wrapText="1"/>
    </xf>
    <xf numFmtId="0" fontId="5" fillId="0" borderId="3" xfId="0" applyFont="1" applyFill="1" applyBorder="1" applyAlignment="1">
      <alignment horizontal="center" vertical="center"/>
    </xf>
    <xf numFmtId="3" fontId="5" fillId="2" borderId="4" xfId="7" applyNumberFormat="1" applyFont="1" applyFill="1" applyBorder="1" applyAlignment="1">
      <alignment horizontal="center" vertical="center" wrapText="1"/>
    </xf>
    <xf numFmtId="3" fontId="5" fillId="2" borderId="5" xfId="7" applyNumberFormat="1" applyFont="1" applyFill="1" applyBorder="1" applyAlignment="1">
      <alignment horizontal="center" vertical="center" wrapText="1"/>
    </xf>
    <xf numFmtId="3" fontId="5" fillId="2" borderId="6" xfId="7" applyNumberFormat="1" applyFont="1" applyFill="1" applyBorder="1" applyAlignment="1">
      <alignment horizontal="center" vertical="center" wrapText="1"/>
    </xf>
    <xf numFmtId="0" fontId="6" fillId="0" borderId="0" xfId="0" applyFont="1" applyFill="1" applyBorder="1" applyAlignment="1">
      <alignment horizontal="center"/>
    </xf>
    <xf numFmtId="0" fontId="7" fillId="0" borderId="0" xfId="0" applyFont="1" applyFill="1" applyBorder="1" applyAlignment="1">
      <alignment horizontal="center"/>
    </xf>
    <xf numFmtId="164" fontId="7" fillId="0" borderId="2" xfId="1" applyNumberFormat="1" applyFont="1" applyFill="1" applyBorder="1" applyAlignment="1">
      <alignment horizontal="center" vertical="center" wrapText="1"/>
    </xf>
    <xf numFmtId="0" fontId="9" fillId="0" borderId="0" xfId="0" applyFont="1" applyAlignment="1">
      <alignment horizontal="center" vertical="center"/>
    </xf>
    <xf numFmtId="0" fontId="54" fillId="2" borderId="4" xfId="17" applyFont="1" applyFill="1" applyBorder="1" applyAlignment="1">
      <alignment horizontal="center" vertical="center" wrapText="1"/>
    </xf>
    <xf numFmtId="0" fontId="54" fillId="2" borderId="6" xfId="17" applyFont="1" applyFill="1" applyBorder="1" applyAlignment="1">
      <alignment horizontal="center" vertical="center" wrapText="1"/>
    </xf>
    <xf numFmtId="0" fontId="54" fillId="2" borderId="8" xfId="17" applyFont="1" applyFill="1" applyBorder="1" applyAlignment="1">
      <alignment horizontal="center" vertical="center"/>
    </xf>
    <xf numFmtId="0" fontId="54" fillId="2" borderId="14" xfId="17" applyFont="1" applyFill="1" applyBorder="1" applyAlignment="1">
      <alignment horizontal="center" vertical="center"/>
    </xf>
    <xf numFmtId="0" fontId="54" fillId="2" borderId="17" xfId="17" applyFont="1" applyFill="1" applyBorder="1" applyAlignment="1">
      <alignment horizontal="center" vertical="center"/>
    </xf>
    <xf numFmtId="0" fontId="1" fillId="2" borderId="0" xfId="17" applyFont="1" applyFill="1" applyAlignment="1">
      <alignment horizontal="left"/>
    </xf>
    <xf numFmtId="0" fontId="42" fillId="2" borderId="0" xfId="17" applyFont="1" applyFill="1" applyAlignment="1">
      <alignment horizontal="right"/>
    </xf>
    <xf numFmtId="0" fontId="36" fillId="2" borderId="0" xfId="17" applyFont="1" applyFill="1" applyAlignment="1">
      <alignment horizontal="left"/>
    </xf>
    <xf numFmtId="0" fontId="36" fillId="2" borderId="0" xfId="17" applyFont="1" applyFill="1" applyAlignment="1">
      <alignment horizontal="center"/>
    </xf>
    <xf numFmtId="0" fontId="46" fillId="2" borderId="1" xfId="17" applyFont="1" applyFill="1" applyBorder="1" applyAlignment="1">
      <alignment horizontal="center" vertical="center"/>
    </xf>
    <xf numFmtId="0" fontId="54" fillId="2" borderId="1" xfId="17" applyFont="1" applyFill="1" applyBorder="1" applyAlignment="1">
      <alignment horizontal="center" vertical="center"/>
    </xf>
    <xf numFmtId="0" fontId="5" fillId="0" borderId="0" xfId="0" applyFont="1" applyFill="1" applyAlignment="1" applyProtection="1">
      <alignment horizontal="left"/>
      <protection locked="0"/>
    </xf>
    <xf numFmtId="3" fontId="6" fillId="0" borderId="0" xfId="0" applyNumberFormat="1" applyFont="1" applyFill="1" applyAlignment="1" applyProtection="1">
      <alignment horizontal="center" vertical="center" wrapText="1"/>
      <protection locked="0"/>
    </xf>
    <xf numFmtId="3" fontId="6" fillId="0" borderId="0" xfId="0" applyNumberFormat="1" applyFont="1" applyFill="1" applyAlignment="1" applyProtection="1">
      <alignment horizontal="center" vertical="center"/>
      <protection locked="0"/>
    </xf>
    <xf numFmtId="3" fontId="16" fillId="0" borderId="2" xfId="0" applyNumberFormat="1" applyFont="1" applyFill="1" applyBorder="1" applyAlignment="1" applyProtection="1">
      <alignment horizontal="right"/>
      <protection locked="0"/>
    </xf>
    <xf numFmtId="3" fontId="4" fillId="0" borderId="0" xfId="0" applyNumberFormat="1" applyFont="1" applyFill="1" applyAlignment="1" applyProtection="1">
      <alignment horizontal="center" vertical="center" wrapText="1"/>
      <protection locked="0"/>
    </xf>
    <xf numFmtId="0" fontId="34"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Fill="1" applyAlignment="1" applyProtection="1">
      <alignment horizontal="left"/>
      <protection locked="0"/>
    </xf>
    <xf numFmtId="3" fontId="17" fillId="0" borderId="0" xfId="0" applyNumberFormat="1" applyFont="1" applyFill="1" applyAlignment="1">
      <alignment horizontal="right"/>
    </xf>
    <xf numFmtId="3" fontId="6" fillId="0" borderId="0" xfId="0" applyNumberFormat="1" applyFont="1" applyFill="1" applyAlignment="1">
      <alignment horizontal="center" vertical="center" wrapText="1"/>
    </xf>
    <xf numFmtId="3" fontId="6" fillId="0" borderId="0" xfId="0" applyNumberFormat="1" applyFont="1" applyFill="1" applyAlignment="1">
      <alignment horizontal="center" vertical="center"/>
    </xf>
    <xf numFmtId="3" fontId="16" fillId="0" borderId="2" xfId="0" applyNumberFormat="1" applyFont="1" applyFill="1" applyBorder="1" applyAlignment="1">
      <alignment horizontal="right"/>
    </xf>
    <xf numFmtId="3" fontId="4" fillId="0" borderId="0" xfId="0" applyNumberFormat="1" applyFont="1" applyFill="1" applyAlignment="1">
      <alignment horizontal="center" vertical="center" wrapText="1"/>
    </xf>
    <xf numFmtId="0" fontId="41" fillId="0" borderId="4" xfId="0" quotePrefix="1" applyFont="1" applyBorder="1" applyAlignment="1">
      <alignment horizontal="center"/>
    </xf>
    <xf numFmtId="0" fontId="41" fillId="0" borderId="6" xfId="0" quotePrefix="1" applyFont="1" applyBorder="1" applyAlignment="1">
      <alignment horizontal="center"/>
    </xf>
    <xf numFmtId="14" fontId="41" fillId="0" borderId="4" xfId="0" applyNumberFormat="1" applyFont="1" applyBorder="1" applyAlignment="1">
      <alignment horizontal="center"/>
    </xf>
    <xf numFmtId="14" fontId="41" fillId="0" borderId="6" xfId="0" applyNumberFormat="1" applyFont="1" applyBorder="1" applyAlignment="1">
      <alignment horizontal="center"/>
    </xf>
    <xf numFmtId="0" fontId="41" fillId="0" borderId="4" xfId="0" applyFont="1" applyBorder="1" applyAlignment="1">
      <alignment horizontal="center" wrapText="1"/>
    </xf>
    <xf numFmtId="0" fontId="41" fillId="0" borderId="6" xfId="0" applyFont="1" applyBorder="1" applyAlignment="1">
      <alignment horizontal="center" wrapText="1"/>
    </xf>
    <xf numFmtId="0" fontId="41" fillId="0" borderId="5" xfId="0" applyFont="1" applyBorder="1" applyAlignment="1">
      <alignment horizontal="center" wrapText="1"/>
    </xf>
    <xf numFmtId="0" fontId="41" fillId="0" borderId="4" xfId="0" applyFont="1" applyBorder="1" applyAlignment="1">
      <alignment horizontal="center"/>
    </xf>
    <xf numFmtId="0" fontId="41" fillId="0" borderId="5" xfId="0" applyFont="1" applyBorder="1" applyAlignment="1">
      <alignment horizontal="center"/>
    </xf>
    <xf numFmtId="167" fontId="41" fillId="2" borderId="4" xfId="1" applyNumberFormat="1" applyFont="1" applyFill="1" applyBorder="1" applyAlignment="1">
      <alignment horizontal="center"/>
    </xf>
    <xf numFmtId="167" fontId="41" fillId="2" borderId="5" xfId="1" applyNumberFormat="1" applyFont="1" applyFill="1" applyBorder="1" applyAlignment="1">
      <alignment horizontal="center"/>
    </xf>
    <xf numFmtId="0" fontId="41" fillId="0" borderId="4"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wrapText="1"/>
    </xf>
    <xf numFmtId="167" fontId="41" fillId="2" borderId="6" xfId="1" applyNumberFormat="1" applyFont="1" applyFill="1" applyBorder="1" applyAlignment="1">
      <alignment horizontal="center"/>
    </xf>
    <xf numFmtId="0" fontId="41" fillId="0" borderId="6" xfId="0" applyFont="1" applyBorder="1" applyAlignment="1">
      <alignment horizontal="center"/>
    </xf>
    <xf numFmtId="0" fontId="46" fillId="0" borderId="4"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6" xfId="0" applyFont="1" applyFill="1" applyBorder="1" applyAlignment="1">
      <alignment horizontal="center" vertical="center" wrapText="1"/>
    </xf>
    <xf numFmtId="3" fontId="46" fillId="0" borderId="1" xfId="0" applyNumberFormat="1" applyFont="1" applyFill="1" applyBorder="1" applyAlignment="1">
      <alignment horizontal="left" vertical="center"/>
    </xf>
    <xf numFmtId="0" fontId="46" fillId="0" borderId="1" xfId="0" applyFont="1" applyFill="1" applyBorder="1" applyAlignment="1">
      <alignment horizontal="left" vertical="center"/>
    </xf>
    <xf numFmtId="0" fontId="46" fillId="0" borderId="8" xfId="0" applyFont="1" applyFill="1" applyBorder="1" applyAlignment="1">
      <alignment horizontal="left" vertical="center" wrapText="1"/>
    </xf>
    <xf numFmtId="0" fontId="46" fillId="0" borderId="14" xfId="0" applyFont="1" applyFill="1" applyBorder="1" applyAlignment="1">
      <alignment horizontal="left" vertical="center" wrapText="1"/>
    </xf>
    <xf numFmtId="0" fontId="46" fillId="0" borderId="17" xfId="0" applyFont="1" applyFill="1" applyBorder="1" applyAlignment="1">
      <alignment horizontal="left" vertical="center" wrapText="1"/>
    </xf>
    <xf numFmtId="0" fontId="46" fillId="0" borderId="8" xfId="0" applyFont="1" applyFill="1" applyBorder="1" applyAlignment="1">
      <alignment horizontal="left" vertical="center"/>
    </xf>
    <xf numFmtId="0" fontId="46" fillId="0" borderId="14" xfId="0" applyFont="1" applyFill="1" applyBorder="1" applyAlignment="1">
      <alignment horizontal="left" vertical="center"/>
    </xf>
    <xf numFmtId="0" fontId="46" fillId="0" borderId="17" xfId="0" applyFont="1" applyFill="1" applyBorder="1" applyAlignment="1">
      <alignment horizontal="left" vertical="center"/>
    </xf>
    <xf numFmtId="0" fontId="46" fillId="0" borderId="8" xfId="0" applyFont="1" applyBorder="1" applyAlignment="1">
      <alignment horizontal="left"/>
    </xf>
    <xf numFmtId="0" fontId="46" fillId="0" borderId="14" xfId="0" applyFont="1" applyBorder="1" applyAlignment="1">
      <alignment horizontal="left"/>
    </xf>
    <xf numFmtId="0" fontId="41" fillId="0" borderId="4" xfId="0" applyFont="1" applyBorder="1" applyAlignment="1">
      <alignment horizontal="center" vertical="center"/>
    </xf>
    <xf numFmtId="0" fontId="41" fillId="0" borderId="6" xfId="0" applyFont="1" applyBorder="1" applyAlignment="1">
      <alignment horizontal="center" vertical="center"/>
    </xf>
    <xf numFmtId="0" fontId="46" fillId="0" borderId="8"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17" xfId="0" applyFont="1" applyFill="1" applyBorder="1" applyAlignment="1">
      <alignment horizontal="center" vertical="center" wrapText="1"/>
    </xf>
    <xf numFmtId="3" fontId="1" fillId="0" borderId="0" xfId="0" applyNumberFormat="1" applyFont="1" applyFill="1" applyAlignment="1">
      <alignment horizontal="left"/>
    </xf>
    <xf numFmtId="0" fontId="41" fillId="0" borderId="4"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52" fillId="0" borderId="8" xfId="0" applyFont="1" applyFill="1" applyBorder="1" applyAlignment="1">
      <alignment horizontal="center" vertical="center" wrapText="1"/>
    </xf>
    <xf numFmtId="0" fontId="52" fillId="0" borderId="14" xfId="0" applyFont="1" applyFill="1" applyBorder="1" applyAlignment="1">
      <alignment horizontal="center" vertical="center" wrapText="1"/>
    </xf>
    <xf numFmtId="0" fontId="52" fillId="0" borderId="17" xfId="0" applyFont="1" applyFill="1" applyBorder="1" applyAlignment="1">
      <alignment horizontal="center" vertical="center" wrapText="1"/>
    </xf>
    <xf numFmtId="0" fontId="1" fillId="0" borderId="0" xfId="0" applyFont="1" applyFill="1" applyAlignment="1">
      <alignment horizontal="center"/>
    </xf>
    <xf numFmtId="0" fontId="42" fillId="0" borderId="0" xfId="0" applyFont="1" applyFill="1" applyAlignment="1">
      <alignment horizontal="center"/>
    </xf>
    <xf numFmtId="0" fontId="43" fillId="0" borderId="0" xfId="0" applyFont="1" applyFill="1" applyAlignment="1">
      <alignment horizontal="center"/>
    </xf>
    <xf numFmtId="0" fontId="36" fillId="0" borderId="0" xfId="0" applyFont="1" applyFill="1" applyAlignment="1">
      <alignment horizontal="center" wrapText="1"/>
    </xf>
    <xf numFmtId="0" fontId="44" fillId="0" borderId="2" xfId="0" applyFont="1" applyFill="1" applyBorder="1" applyAlignment="1">
      <alignment horizontal="center"/>
    </xf>
    <xf numFmtId="0" fontId="46" fillId="0" borderId="5" xfId="0" applyFont="1" applyFill="1" applyBorder="1" applyAlignment="1">
      <alignment horizontal="center" vertical="center"/>
    </xf>
    <xf numFmtId="0" fontId="46" fillId="0" borderId="6" xfId="0" applyFont="1" applyFill="1" applyBorder="1" applyAlignment="1">
      <alignment horizontal="center" vertical="center"/>
    </xf>
    <xf numFmtId="0" fontId="46" fillId="0" borderId="1" xfId="0" applyFont="1" applyFill="1" applyBorder="1" applyAlignment="1">
      <alignment horizontal="center" vertical="center" wrapText="1"/>
    </xf>
    <xf numFmtId="0" fontId="46" fillId="0" borderId="15"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6" fillId="0" borderId="18" xfId="0" applyFont="1" applyFill="1" applyBorder="1" applyAlignment="1">
      <alignment horizontal="center" vertical="center" wrapText="1"/>
    </xf>
    <xf numFmtId="0" fontId="46" fillId="0" borderId="16" xfId="0" applyFont="1" applyFill="1" applyBorder="1" applyAlignment="1">
      <alignment horizontal="center" vertical="center" wrapText="1"/>
    </xf>
    <xf numFmtId="0" fontId="46" fillId="0" borderId="12" xfId="0" applyFont="1" applyFill="1" applyBorder="1" applyAlignment="1">
      <alignment horizontal="center" vertical="center" wrapText="1"/>
    </xf>
    <xf numFmtId="3" fontId="16" fillId="0" borderId="0" xfId="12" applyNumberFormat="1" applyFont="1" applyFill="1" applyBorder="1" applyAlignment="1">
      <alignment horizontal="right" vertical="center"/>
    </xf>
    <xf numFmtId="3" fontId="14" fillId="0" borderId="0" xfId="12" applyNumberFormat="1" applyFont="1" applyFill="1" applyBorder="1" applyAlignment="1">
      <alignment horizontal="center" vertical="center"/>
    </xf>
    <xf numFmtId="3" fontId="19" fillId="0" borderId="0" xfId="12" applyNumberFormat="1" applyFont="1" applyFill="1" applyBorder="1" applyAlignment="1">
      <alignment horizontal="center" vertical="center"/>
    </xf>
    <xf numFmtId="3" fontId="22" fillId="0" borderId="0" xfId="12" applyNumberFormat="1" applyFont="1" applyFill="1" applyBorder="1" applyAlignment="1">
      <alignment horizontal="center" vertical="center" wrapText="1"/>
    </xf>
    <xf numFmtId="49" fontId="20" fillId="0" borderId="1" xfId="12" applyNumberFormat="1" applyFont="1" applyFill="1" applyBorder="1" applyAlignment="1">
      <alignment horizontal="center" vertical="center" wrapText="1"/>
    </xf>
    <xf numFmtId="3" fontId="20" fillId="0" borderId="1" xfId="12" applyNumberFormat="1" applyFont="1" applyFill="1" applyBorder="1" applyAlignment="1">
      <alignment horizontal="center" vertical="center" wrapText="1"/>
    </xf>
    <xf numFmtId="14" fontId="20" fillId="0" borderId="1" xfId="12" applyNumberFormat="1" applyFont="1" applyFill="1" applyBorder="1" applyAlignment="1">
      <alignment horizontal="center" vertical="center" wrapText="1"/>
    </xf>
    <xf numFmtId="3" fontId="15" fillId="0" borderId="1" xfId="12" applyNumberFormat="1" applyFont="1" applyFill="1" applyBorder="1" applyAlignment="1">
      <alignment horizontal="center" vertical="center" wrapText="1"/>
    </xf>
    <xf numFmtId="3" fontId="14" fillId="0" borderId="0" xfId="12" applyNumberFormat="1" applyFont="1" applyFill="1" applyBorder="1" applyAlignment="1">
      <alignment horizontal="justify" vertical="center"/>
    </xf>
    <xf numFmtId="3" fontId="15" fillId="0" borderId="4" xfId="12"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5" fillId="0" borderId="4" xfId="12" applyFont="1" applyFill="1" applyBorder="1" applyAlignment="1">
      <alignment horizontal="center" vertical="center" wrapText="1"/>
    </xf>
    <xf numFmtId="3" fontId="20" fillId="2" borderId="1" xfId="6" applyNumberFormat="1" applyFont="1" applyFill="1" applyBorder="1" applyAlignment="1">
      <alignment horizontal="center" vertical="center" wrapText="1"/>
    </xf>
    <xf numFmtId="0" fontId="63" fillId="0" borderId="1" xfId="0" applyFont="1" applyBorder="1" applyAlignment="1">
      <alignment horizontal="center" wrapText="1"/>
    </xf>
    <xf numFmtId="0" fontId="63" fillId="0" borderId="4" xfId="0" applyFont="1" applyBorder="1" applyAlignment="1">
      <alignment horizontal="left" vertical="top" wrapText="1"/>
    </xf>
    <xf numFmtId="0" fontId="63" fillId="0" borderId="6" xfId="0" applyFont="1" applyBorder="1" applyAlignment="1">
      <alignment horizontal="left" vertical="top" wrapText="1"/>
    </xf>
    <xf numFmtId="0" fontId="63" fillId="0" borderId="4" xfId="0" applyFont="1" applyBorder="1" applyAlignment="1">
      <alignment horizontal="left" wrapText="1"/>
    </xf>
    <xf numFmtId="0" fontId="63" fillId="0" borderId="6" xfId="0" applyFont="1" applyBorder="1" applyAlignment="1">
      <alignment horizontal="left" wrapText="1"/>
    </xf>
    <xf numFmtId="0" fontId="63" fillId="0" borderId="1" xfId="0" applyFont="1" applyBorder="1" applyAlignment="1">
      <alignment horizontal="center"/>
    </xf>
    <xf numFmtId="0" fontId="63" fillId="0" borderId="1" xfId="0" applyFont="1" applyBorder="1" applyAlignment="1">
      <alignment horizontal="left" vertical="top" wrapText="1"/>
    </xf>
    <xf numFmtId="0" fontId="63" fillId="0" borderId="1" xfId="0" applyFont="1" applyBorder="1" applyAlignment="1">
      <alignment horizontal="left" wrapText="1"/>
    </xf>
    <xf numFmtId="0" fontId="19" fillId="0" borderId="0" xfId="0" applyFont="1" applyAlignment="1">
      <alignment horizontal="center" wrapText="1"/>
    </xf>
    <xf numFmtId="0" fontId="19" fillId="0" borderId="0" xfId="0" applyFont="1" applyAlignment="1">
      <alignment horizontal="center" vertical="center"/>
    </xf>
    <xf numFmtId="0" fontId="62" fillId="0" borderId="1" xfId="0" applyFont="1" applyBorder="1" applyAlignment="1">
      <alignment horizontal="center" vertical="center" wrapText="1"/>
    </xf>
    <xf numFmtId="0" fontId="62" fillId="0" borderId="1" xfId="0" applyFont="1" applyBorder="1" applyAlignment="1">
      <alignment horizontal="center"/>
    </xf>
    <xf numFmtId="0" fontId="15" fillId="0" borderId="0" xfId="0" applyFont="1" applyFill="1" applyAlignment="1">
      <alignment horizontal="left" vertical="center" wrapText="1"/>
    </xf>
    <xf numFmtId="0" fontId="3" fillId="0" borderId="0" xfId="0" applyFont="1" applyFill="1" applyAlignment="1">
      <alignment horizontal="left" vertical="center"/>
    </xf>
    <xf numFmtId="0" fontId="20" fillId="0" borderId="0" xfId="0" applyFont="1" applyFill="1" applyAlignment="1">
      <alignment horizontal="left" vertical="center" wrapText="1"/>
    </xf>
    <xf numFmtId="0" fontId="20" fillId="0" borderId="0" xfId="0" applyFont="1" applyFill="1" applyBorder="1" applyAlignment="1">
      <alignment horizontal="right" vertical="center"/>
    </xf>
    <xf numFmtId="0" fontId="20" fillId="0" borderId="0" xfId="0" applyFont="1" applyFill="1" applyAlignment="1">
      <alignment horizontal="center" vertical="center" wrapText="1"/>
    </xf>
    <xf numFmtId="0" fontId="20" fillId="0" borderId="0" xfId="0" applyFont="1" applyFill="1" applyAlignment="1">
      <alignment horizontal="center" vertical="center"/>
    </xf>
    <xf numFmtId="0" fontId="16" fillId="0" borderId="19" xfId="0" applyFont="1" applyFill="1" applyBorder="1" applyAlignment="1">
      <alignment horizontal="right" vertical="center" wrapText="1"/>
    </xf>
    <xf numFmtId="0" fontId="3" fillId="0" borderId="19" xfId="0" applyFont="1" applyFill="1" applyBorder="1"/>
  </cellXfs>
  <cellStyles count="25">
    <cellStyle name="Chuẩn 2" xfId="10"/>
    <cellStyle name="Comma" xfId="1" builtinId="3"/>
    <cellStyle name="Comma [0]" xfId="2" builtinId="6"/>
    <cellStyle name="Comma 2" xfId="20"/>
    <cellStyle name="Comma 2 2 6" xfId="15"/>
    <cellStyle name="Comma 4" xfId="13"/>
    <cellStyle name="Comma 4 7" xfId="9"/>
    <cellStyle name="Comma 48" xfId="22"/>
    <cellStyle name="Comma 6" xfId="6"/>
    <cellStyle name="Normal" xfId="0" builtinId="0"/>
    <cellStyle name="Normal 10" xfId="3"/>
    <cellStyle name="Normal 10 2 2 2 2" xfId="19"/>
    <cellStyle name="Normal 2" xfId="14"/>
    <cellStyle name="Normal 2 2" xfId="12"/>
    <cellStyle name="Normal 2 2 6" xfId="23"/>
    <cellStyle name="Normal 2 4 2" xfId="4"/>
    <cellStyle name="Normal 2 6" xfId="8"/>
    <cellStyle name="Normal 3" xfId="17"/>
    <cellStyle name="Normal 4 2" xfId="7"/>
    <cellStyle name="Normal 4 3" xfId="16"/>
    <cellStyle name="Normal 4 9" xfId="24"/>
    <cellStyle name="Normal 7" xfId="5"/>
    <cellStyle name="Normal_Bieu Tong hop ket qua Vĩnh Phúc lần 2 (25.4)" xfId="21"/>
    <cellStyle name="Percent" xfId="11" builtinId="5"/>
    <cellStyle name="Percent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pktnn/AppData/Local/Microsoft/Windows/INetCache/Content.Outlook/FQL7QH5E/Tai%20lieu/BCKT%20Ho&#224;%20B&#236;nh%20(Ph&#225;t%20h&#224;nh)/02.%20PL%20%20Hoa%20Binh%20(Ph&#225;t%20h&#224;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ử lý tài chính"/>
      <sheetName val="PL01"/>
      <sheetName val="PL01a"/>
      <sheetName val="PL01b"/>
      <sheetName val="PL 02"/>
      <sheetName val="PL03"/>
      <sheetName val="PL04"/>
      <sheetName val="PL06"/>
      <sheetName val="PL.07 "/>
      <sheetName val="PL.07.1"/>
      <sheetName val="PL 8"/>
      <sheetName val="PL 8a"/>
      <sheetName val="PL 8b"/>
      <sheetName val="PL 8c"/>
      <sheetName val="PL 8d"/>
      <sheetName val="PL 8d1"/>
      <sheetName val="PL09"/>
      <sheetName val="PL09a"/>
      <sheetName val="PL10"/>
      <sheetName val="PL.11.TH (Sở KH&amp;ĐT)"/>
      <sheetName val="PL.11.1"/>
      <sheetName val="PL.11.2"/>
      <sheetName val="PL.11.2a"/>
      <sheetName val="PL.11.3"/>
      <sheetName val="PL.11.4"/>
      <sheetName val="PL.11.5"/>
      <sheetName val="PL.11.6"/>
      <sheetName val="PL.11.7"/>
      <sheetName val="PL.11.8"/>
      <sheetName val="PL.11.09"/>
      <sheetName val="PL.11.10"/>
      <sheetName val="PL.11.11"/>
    </sheetNames>
    <sheetDataSet>
      <sheetData sheetId="0"/>
      <sheetData sheetId="1"/>
      <sheetData sheetId="2"/>
      <sheetData sheetId="3"/>
      <sheetData sheetId="4"/>
      <sheetData sheetId="5"/>
      <sheetData sheetId="6"/>
      <sheetData sheetId="7"/>
      <sheetData sheetId="8">
        <row r="69">
          <cell r="L69">
            <v>10561721.037324984</v>
          </cell>
        </row>
        <row r="70">
          <cell r="G70">
            <v>-1266721.0373249836</v>
          </cell>
        </row>
      </sheetData>
      <sheetData sheetId="9"/>
      <sheetData sheetId="10"/>
      <sheetData sheetId="11"/>
      <sheetData sheetId="12"/>
      <sheetData sheetId="13"/>
      <sheetData sheetId="14"/>
      <sheetData sheetId="15"/>
      <sheetData sheetId="16">
        <row r="42">
          <cell r="L42">
            <v>20000000</v>
          </cell>
          <cell r="M42">
            <v>18630966500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outlinePr summaryBelow="0"/>
    <pageSetUpPr fitToPage="1"/>
  </sheetPr>
  <dimension ref="A1:J243"/>
  <sheetViews>
    <sheetView zoomScale="85" zoomScaleNormal="85" workbookViewId="0">
      <selection activeCell="A131" sqref="A131"/>
    </sheetView>
  </sheetViews>
  <sheetFormatPr defaultColWidth="9.140625" defaultRowHeight="18.75" outlineLevelRow="3" x14ac:dyDescent="0.3"/>
  <cols>
    <col min="1" max="1" width="14.28515625" style="142" bestFit="1" customWidth="1"/>
    <col min="2" max="2" width="7.42578125" style="1" customWidth="1"/>
    <col min="3" max="3" width="47.140625" style="1" customWidth="1"/>
    <col min="4" max="4" width="21" style="2" bestFit="1" customWidth="1"/>
    <col min="5" max="6" width="21" style="1" bestFit="1" customWidth="1"/>
    <col min="7" max="7" width="12.5703125" style="40" bestFit="1" customWidth="1"/>
    <col min="8" max="8" width="25" style="160" customWidth="1"/>
    <col min="9" max="9" width="24.28515625" style="1" bestFit="1" customWidth="1"/>
    <col min="10" max="11" width="14.7109375" style="1" bestFit="1" customWidth="1"/>
    <col min="12" max="16384" width="9.140625" style="1"/>
  </cols>
  <sheetData>
    <row r="1" spans="1:10" x14ac:dyDescent="0.3">
      <c r="B1" s="612" t="s">
        <v>228</v>
      </c>
      <c r="C1" s="612"/>
      <c r="D1" s="612"/>
      <c r="E1" s="612"/>
      <c r="F1" s="612"/>
      <c r="G1" s="612"/>
    </row>
    <row r="2" spans="1:10" x14ac:dyDescent="0.3">
      <c r="B2" s="613" t="s">
        <v>227</v>
      </c>
      <c r="C2" s="613"/>
      <c r="D2" s="613"/>
      <c r="E2" s="613"/>
      <c r="F2" s="613"/>
      <c r="G2" s="613"/>
    </row>
    <row r="3" spans="1:10" x14ac:dyDescent="0.3">
      <c r="B3" s="3"/>
      <c r="C3" s="3"/>
      <c r="D3" s="4"/>
      <c r="E3" s="3"/>
      <c r="F3" s="614" t="s">
        <v>51</v>
      </c>
      <c r="G3" s="614"/>
    </row>
    <row r="4" spans="1:10" ht="56.25" x14ac:dyDescent="0.3">
      <c r="B4" s="5" t="s">
        <v>0</v>
      </c>
      <c r="C4" s="5" t="s">
        <v>1</v>
      </c>
      <c r="D4" s="5" t="s">
        <v>47</v>
      </c>
      <c r="E4" s="5" t="s">
        <v>2</v>
      </c>
      <c r="F4" s="5" t="s">
        <v>3</v>
      </c>
      <c r="G4" s="5" t="s">
        <v>4</v>
      </c>
      <c r="H4" s="5" t="s">
        <v>52</v>
      </c>
    </row>
    <row r="5" spans="1:10" x14ac:dyDescent="0.3">
      <c r="B5" s="5"/>
      <c r="C5" s="5"/>
      <c r="D5" s="5"/>
      <c r="E5" s="5"/>
      <c r="F5" s="5"/>
      <c r="G5" s="5"/>
      <c r="H5" s="5"/>
    </row>
    <row r="6" spans="1:10" hidden="1" x14ac:dyDescent="0.3">
      <c r="B6" s="5"/>
      <c r="C6" s="5" t="s">
        <v>5</v>
      </c>
      <c r="D6" s="6">
        <f>D7+D94+D217+D227</f>
        <v>154811132580</v>
      </c>
      <c r="E6" s="6">
        <f>E7+E94+E217+E227</f>
        <v>104952274012</v>
      </c>
      <c r="F6" s="77">
        <f t="shared" ref="F6:F71" si="0">D6-E6</f>
        <v>49858858568</v>
      </c>
      <c r="G6" s="70">
        <f>E6/D6</f>
        <v>0.67793751174687</v>
      </c>
      <c r="H6" s="146"/>
    </row>
    <row r="7" spans="1:10" hidden="1" x14ac:dyDescent="0.3">
      <c r="A7" s="143" t="s">
        <v>223</v>
      </c>
      <c r="B7" s="7" t="s">
        <v>6</v>
      </c>
      <c r="C7" s="8" t="s">
        <v>7</v>
      </c>
      <c r="D7" s="9">
        <f>D8+D74</f>
        <v>52906871870</v>
      </c>
      <c r="E7" s="9">
        <f>E8+E74</f>
        <v>47827877122</v>
      </c>
      <c r="F7" s="9">
        <f>F8+F74</f>
        <v>5078994748</v>
      </c>
      <c r="G7" s="71">
        <f t="shared" ref="G7" si="1">E7/D7</f>
        <v>0.90400122765753677</v>
      </c>
      <c r="H7" s="147"/>
    </row>
    <row r="8" spans="1:10" s="10" customFormat="1" hidden="1" x14ac:dyDescent="0.3">
      <c r="A8" s="143"/>
      <c r="B8" s="7" t="s">
        <v>229</v>
      </c>
      <c r="C8" s="8" t="s">
        <v>230</v>
      </c>
      <c r="D8" s="9">
        <f>D9+D13+D34+D40+D47+D54+D61+D65+D66+D67+D68+D69+D70+D71+D72+D73</f>
        <v>49683156337</v>
      </c>
      <c r="E8" s="9">
        <f>E9+E13+E34+E40+E47+E54+E61+E65+E66+E67+E68+E69+E70+E71+E72+E73</f>
        <v>46118257264</v>
      </c>
      <c r="F8" s="9">
        <f>F9+F13+F34+F40+F47+F54+F61+F65+F66+F67+F68+F69+F70+F71+F72+F73</f>
        <v>3564899073</v>
      </c>
      <c r="G8" s="71">
        <f t="shared" ref="G8:G70" si="2">E8/D8</f>
        <v>0.928247330970292</v>
      </c>
      <c r="H8" s="147"/>
      <c r="I8" s="9"/>
      <c r="J8" s="172"/>
    </row>
    <row r="9" spans="1:10" outlineLevel="1" collapsed="1" x14ac:dyDescent="0.3">
      <c r="B9" s="11" t="s">
        <v>8</v>
      </c>
      <c r="C9" s="12" t="s">
        <v>53</v>
      </c>
      <c r="D9" s="77">
        <f>D10+D11+D12</f>
        <v>336361985</v>
      </c>
      <c r="E9" s="77">
        <f>E10+E11+E12</f>
        <v>336361985</v>
      </c>
      <c r="F9" s="77">
        <f>F10+F11+F12</f>
        <v>0</v>
      </c>
      <c r="G9" s="78">
        <f t="shared" si="2"/>
        <v>1</v>
      </c>
      <c r="H9" s="148"/>
    </row>
    <row r="10" spans="1:10" s="237" customFormat="1" ht="37.5" hidden="1" outlineLevel="2" x14ac:dyDescent="0.3">
      <c r="A10" s="230">
        <v>17</v>
      </c>
      <c r="B10" s="231">
        <v>1</v>
      </c>
      <c r="C10" s="232" t="s">
        <v>54</v>
      </c>
      <c r="D10" s="233">
        <v>12884956</v>
      </c>
      <c r="E10" s="233">
        <v>12884956</v>
      </c>
      <c r="F10" s="233">
        <f>D10-E10</f>
        <v>0</v>
      </c>
      <c r="G10" s="234">
        <f t="shared" si="2"/>
        <v>1</v>
      </c>
      <c r="H10" s="235" t="s">
        <v>264</v>
      </c>
      <c r="I10" s="236"/>
    </row>
    <row r="11" spans="1:10" s="237" customFormat="1" ht="37.5" hidden="1" outlineLevel="2" x14ac:dyDescent="0.3">
      <c r="A11" s="230">
        <v>16</v>
      </c>
      <c r="B11" s="231">
        <v>2</v>
      </c>
      <c r="C11" s="232" t="s">
        <v>55</v>
      </c>
      <c r="D11" s="233">
        <v>298026227</v>
      </c>
      <c r="E11" s="233">
        <v>298026227</v>
      </c>
      <c r="F11" s="233">
        <f t="shared" si="0"/>
        <v>0</v>
      </c>
      <c r="G11" s="234">
        <f t="shared" si="2"/>
        <v>1</v>
      </c>
      <c r="H11" s="235" t="s">
        <v>262</v>
      </c>
    </row>
    <row r="12" spans="1:10" s="237" customFormat="1" ht="37.5" hidden="1" outlineLevel="2" x14ac:dyDescent="0.3">
      <c r="A12" s="230">
        <v>59</v>
      </c>
      <c r="B12" s="231">
        <v>3</v>
      </c>
      <c r="C12" s="232" t="s">
        <v>56</v>
      </c>
      <c r="D12" s="233">
        <v>25450802</v>
      </c>
      <c r="E12" s="233">
        <v>25450802</v>
      </c>
      <c r="F12" s="233">
        <f t="shared" si="0"/>
        <v>0</v>
      </c>
      <c r="G12" s="234">
        <f t="shared" si="2"/>
        <v>1</v>
      </c>
      <c r="H12" s="235" t="s">
        <v>290</v>
      </c>
    </row>
    <row r="13" spans="1:10" hidden="1" outlineLevel="1" x14ac:dyDescent="0.3">
      <c r="B13" s="11" t="s">
        <v>18</v>
      </c>
      <c r="C13" s="13" t="s">
        <v>57</v>
      </c>
      <c r="D13" s="81">
        <f>D14+D15+D16+D17+D18+D19+D20+D21+D22+D23+D24+D25+D26+D27+D28+D29+D30+D31+D32+D33</f>
        <v>43151771706</v>
      </c>
      <c r="E13" s="81">
        <f>E14+E15+E16+E17+E18+E19+E20+E21+E22+E23+E24+E25+E26+E27+E28+E29+E30+E31+E32+E33</f>
        <v>41331664962</v>
      </c>
      <c r="F13" s="81">
        <f>F14+F15+F16+F17+F18+F19+F20+F21+F22+F23+F24+F25+F26+F27+F28+F29+F30+F31+F32+F33</f>
        <v>1820106744</v>
      </c>
      <c r="G13" s="82">
        <f t="shared" si="2"/>
        <v>0.95782081077920322</v>
      </c>
      <c r="H13" s="148"/>
      <c r="I13" s="167"/>
    </row>
    <row r="14" spans="1:10" s="237" customFormat="1" ht="37.5" hidden="1" outlineLevel="2" x14ac:dyDescent="0.3">
      <c r="A14" s="230">
        <v>44</v>
      </c>
      <c r="B14" s="238">
        <v>1</v>
      </c>
      <c r="C14" s="232" t="s">
        <v>58</v>
      </c>
      <c r="D14" s="233">
        <v>729300000</v>
      </c>
      <c r="E14" s="233">
        <v>729300000</v>
      </c>
      <c r="F14" s="233">
        <f t="shared" si="0"/>
        <v>0</v>
      </c>
      <c r="G14" s="234">
        <f t="shared" si="2"/>
        <v>1</v>
      </c>
      <c r="H14" s="235" t="s">
        <v>268</v>
      </c>
    </row>
    <row r="15" spans="1:10" s="237" customFormat="1" hidden="1" outlineLevel="2" x14ac:dyDescent="0.3">
      <c r="A15" s="230">
        <v>57</v>
      </c>
      <c r="B15" s="231">
        <v>2</v>
      </c>
      <c r="C15" s="232" t="s">
        <v>59</v>
      </c>
      <c r="D15" s="233">
        <v>35321200000</v>
      </c>
      <c r="E15" s="233">
        <v>35321200000</v>
      </c>
      <c r="F15" s="233">
        <f t="shared" si="0"/>
        <v>0</v>
      </c>
      <c r="G15" s="234">
        <f t="shared" si="2"/>
        <v>1</v>
      </c>
      <c r="H15" s="235" t="s">
        <v>268</v>
      </c>
    </row>
    <row r="16" spans="1:10" s="237" customFormat="1" hidden="1" outlineLevel="2" x14ac:dyDescent="0.3">
      <c r="A16" s="230">
        <v>45</v>
      </c>
      <c r="B16" s="238">
        <v>3</v>
      </c>
      <c r="C16" s="232" t="s">
        <v>60</v>
      </c>
      <c r="D16" s="233">
        <v>100000000</v>
      </c>
      <c r="E16" s="233">
        <v>100000000</v>
      </c>
      <c r="F16" s="233">
        <f t="shared" si="0"/>
        <v>0</v>
      </c>
      <c r="G16" s="234">
        <f t="shared" si="2"/>
        <v>1</v>
      </c>
      <c r="H16" s="235" t="s">
        <v>268</v>
      </c>
    </row>
    <row r="17" spans="1:8" hidden="1" outlineLevel="2" x14ac:dyDescent="0.3">
      <c r="B17" s="60">
        <v>4</v>
      </c>
      <c r="C17" s="61" t="s">
        <v>61</v>
      </c>
      <c r="D17" s="79">
        <v>1951802025</v>
      </c>
      <c r="E17" s="79">
        <v>1951802025</v>
      </c>
      <c r="F17" s="79">
        <f t="shared" si="0"/>
        <v>0</v>
      </c>
      <c r="G17" s="80">
        <f t="shared" si="2"/>
        <v>1</v>
      </c>
      <c r="H17" s="149"/>
    </row>
    <row r="18" spans="1:8" s="237" customFormat="1" hidden="1" outlineLevel="2" x14ac:dyDescent="0.3">
      <c r="A18" s="230">
        <v>46</v>
      </c>
      <c r="B18" s="238">
        <v>5</v>
      </c>
      <c r="C18" s="232" t="s">
        <v>62</v>
      </c>
      <c r="D18" s="233">
        <v>246597553</v>
      </c>
      <c r="E18" s="233">
        <v>246597553</v>
      </c>
      <c r="F18" s="233">
        <f t="shared" si="0"/>
        <v>0</v>
      </c>
      <c r="G18" s="234">
        <f t="shared" si="2"/>
        <v>1</v>
      </c>
      <c r="H18" s="235" t="s">
        <v>268</v>
      </c>
    </row>
    <row r="19" spans="1:8" s="237" customFormat="1" hidden="1" outlineLevel="2" x14ac:dyDescent="0.3">
      <c r="A19" s="230">
        <v>56</v>
      </c>
      <c r="B19" s="231">
        <v>6</v>
      </c>
      <c r="C19" s="232" t="s">
        <v>63</v>
      </c>
      <c r="D19" s="233">
        <v>812769424</v>
      </c>
      <c r="E19" s="233">
        <v>812769424</v>
      </c>
      <c r="F19" s="233">
        <f t="shared" si="0"/>
        <v>0</v>
      </c>
      <c r="G19" s="234">
        <f t="shared" si="2"/>
        <v>1</v>
      </c>
      <c r="H19" s="235" t="s">
        <v>268</v>
      </c>
    </row>
    <row r="20" spans="1:8" s="237" customFormat="1" hidden="1" outlineLevel="2" x14ac:dyDescent="0.3">
      <c r="A20" s="230">
        <v>55</v>
      </c>
      <c r="B20" s="238">
        <v>7</v>
      </c>
      <c r="C20" s="232" t="s">
        <v>64</v>
      </c>
      <c r="D20" s="233">
        <v>202130909</v>
      </c>
      <c r="E20" s="233">
        <v>202130909</v>
      </c>
      <c r="F20" s="233">
        <f t="shared" si="0"/>
        <v>0</v>
      </c>
      <c r="G20" s="234">
        <f t="shared" si="2"/>
        <v>1</v>
      </c>
      <c r="H20" s="235" t="s">
        <v>268</v>
      </c>
    </row>
    <row r="21" spans="1:8" s="239" customFormat="1" hidden="1" outlineLevel="2" x14ac:dyDescent="0.3">
      <c r="A21" s="230">
        <v>47</v>
      </c>
      <c r="B21" s="231">
        <v>8</v>
      </c>
      <c r="C21" s="232" t="s">
        <v>65</v>
      </c>
      <c r="D21" s="233">
        <v>41444818</v>
      </c>
      <c r="E21" s="233">
        <v>41444818</v>
      </c>
      <c r="F21" s="233">
        <f t="shared" si="0"/>
        <v>0</v>
      </c>
      <c r="G21" s="234">
        <f t="shared" si="2"/>
        <v>1</v>
      </c>
      <c r="H21" s="235" t="s">
        <v>268</v>
      </c>
    </row>
    <row r="22" spans="1:8" s="237" customFormat="1" hidden="1" outlineLevel="2" x14ac:dyDescent="0.3">
      <c r="A22" s="230">
        <v>48</v>
      </c>
      <c r="B22" s="238">
        <v>9</v>
      </c>
      <c r="C22" s="232" t="s">
        <v>66</v>
      </c>
      <c r="D22" s="233">
        <v>4703705</v>
      </c>
      <c r="E22" s="233">
        <v>4703705</v>
      </c>
      <c r="F22" s="233">
        <f t="shared" si="0"/>
        <v>0</v>
      </c>
      <c r="G22" s="234">
        <f t="shared" si="2"/>
        <v>1</v>
      </c>
      <c r="H22" s="235" t="s">
        <v>268</v>
      </c>
    </row>
    <row r="23" spans="1:8" hidden="1" outlineLevel="2" x14ac:dyDescent="0.3">
      <c r="B23" s="60">
        <v>10</v>
      </c>
      <c r="C23" s="61" t="s">
        <v>67</v>
      </c>
      <c r="D23" s="79">
        <v>556935455</v>
      </c>
      <c r="E23" s="79"/>
      <c r="F23" s="79">
        <f t="shared" si="0"/>
        <v>556935455</v>
      </c>
      <c r="G23" s="80">
        <f t="shared" si="2"/>
        <v>0</v>
      </c>
      <c r="H23" s="149"/>
    </row>
    <row r="24" spans="1:8" hidden="1" outlineLevel="2" x14ac:dyDescent="0.3">
      <c r="B24" s="62">
        <v>11</v>
      </c>
      <c r="C24" s="61" t="s">
        <v>68</v>
      </c>
      <c r="D24" s="79">
        <v>62009349</v>
      </c>
      <c r="E24" s="79"/>
      <c r="F24" s="79">
        <f t="shared" si="0"/>
        <v>62009349</v>
      </c>
      <c r="G24" s="80">
        <f t="shared" si="2"/>
        <v>0</v>
      </c>
      <c r="H24" s="149"/>
    </row>
    <row r="25" spans="1:8" s="237" customFormat="1" hidden="1" outlineLevel="2" x14ac:dyDescent="0.3">
      <c r="A25" s="230">
        <v>49</v>
      </c>
      <c r="B25" s="231">
        <v>12</v>
      </c>
      <c r="C25" s="232" t="s">
        <v>69</v>
      </c>
      <c r="D25" s="233">
        <v>10039292</v>
      </c>
      <c r="E25" s="233">
        <v>10039292</v>
      </c>
      <c r="F25" s="233">
        <f t="shared" si="0"/>
        <v>0</v>
      </c>
      <c r="G25" s="234">
        <f t="shared" si="2"/>
        <v>1</v>
      </c>
      <c r="H25" s="235" t="s">
        <v>268</v>
      </c>
    </row>
    <row r="26" spans="1:8" s="237" customFormat="1" hidden="1" outlineLevel="2" x14ac:dyDescent="0.3">
      <c r="A26" s="230">
        <v>58</v>
      </c>
      <c r="B26" s="238">
        <v>13</v>
      </c>
      <c r="C26" s="232" t="s">
        <v>70</v>
      </c>
      <c r="D26" s="233">
        <v>126639727</v>
      </c>
      <c r="E26" s="233">
        <v>126639727</v>
      </c>
      <c r="F26" s="233">
        <f t="shared" si="0"/>
        <v>0</v>
      </c>
      <c r="G26" s="234">
        <f t="shared" si="2"/>
        <v>1</v>
      </c>
      <c r="H26" s="235" t="s">
        <v>268</v>
      </c>
    </row>
    <row r="27" spans="1:8" s="237" customFormat="1" hidden="1" outlineLevel="2" x14ac:dyDescent="0.3">
      <c r="A27" s="230">
        <v>50</v>
      </c>
      <c r="B27" s="231">
        <v>14</v>
      </c>
      <c r="C27" s="232" t="s">
        <v>71</v>
      </c>
      <c r="D27" s="233">
        <v>1397104095</v>
      </c>
      <c r="E27" s="233">
        <v>1397104095</v>
      </c>
      <c r="F27" s="233">
        <f t="shared" si="0"/>
        <v>0</v>
      </c>
      <c r="G27" s="234">
        <f t="shared" si="2"/>
        <v>1</v>
      </c>
      <c r="H27" s="235" t="s">
        <v>268</v>
      </c>
    </row>
    <row r="28" spans="1:8" s="237" customFormat="1" hidden="1" outlineLevel="2" x14ac:dyDescent="0.3">
      <c r="A28" s="230">
        <v>51</v>
      </c>
      <c r="B28" s="238">
        <v>15</v>
      </c>
      <c r="C28" s="232" t="s">
        <v>72</v>
      </c>
      <c r="D28" s="233">
        <v>2760300</v>
      </c>
      <c r="E28" s="233">
        <v>2760300</v>
      </c>
      <c r="F28" s="233">
        <f t="shared" si="0"/>
        <v>0</v>
      </c>
      <c r="G28" s="234">
        <f t="shared" si="2"/>
        <v>1</v>
      </c>
      <c r="H28" s="235" t="s">
        <v>268</v>
      </c>
    </row>
    <row r="29" spans="1:8" ht="37.5" hidden="1" outlineLevel="2" x14ac:dyDescent="0.3">
      <c r="A29" s="142">
        <v>52</v>
      </c>
      <c r="B29" s="60">
        <v>16</v>
      </c>
      <c r="C29" s="61" t="s">
        <v>73</v>
      </c>
      <c r="D29" s="79">
        <v>149099041</v>
      </c>
      <c r="E29" s="79">
        <v>149099041</v>
      </c>
      <c r="F29" s="79">
        <f t="shared" si="0"/>
        <v>0</v>
      </c>
      <c r="G29" s="80">
        <f t="shared" si="2"/>
        <v>1</v>
      </c>
      <c r="H29" s="149" t="s">
        <v>268</v>
      </c>
    </row>
    <row r="30" spans="1:8" s="237" customFormat="1" hidden="1" outlineLevel="2" x14ac:dyDescent="0.3">
      <c r="A30" s="230">
        <v>53</v>
      </c>
      <c r="B30" s="238">
        <v>17</v>
      </c>
      <c r="C30" s="232" t="s">
        <v>74</v>
      </c>
      <c r="D30" s="233">
        <v>13564573</v>
      </c>
      <c r="E30" s="233">
        <v>13564573</v>
      </c>
      <c r="F30" s="233">
        <f t="shared" si="0"/>
        <v>0</v>
      </c>
      <c r="G30" s="234">
        <f t="shared" si="2"/>
        <v>1</v>
      </c>
      <c r="H30" s="235" t="s">
        <v>268</v>
      </c>
    </row>
    <row r="31" spans="1:8" ht="37.5" hidden="1" outlineLevel="2" x14ac:dyDescent="0.3">
      <c r="B31" s="60">
        <v>18</v>
      </c>
      <c r="C31" s="61" t="s">
        <v>75</v>
      </c>
      <c r="D31" s="79">
        <v>339449701</v>
      </c>
      <c r="E31" s="79"/>
      <c r="F31" s="79">
        <f t="shared" si="0"/>
        <v>339449701</v>
      </c>
      <c r="G31" s="80">
        <f t="shared" si="2"/>
        <v>0</v>
      </c>
      <c r="H31" s="149"/>
    </row>
    <row r="32" spans="1:8" hidden="1" outlineLevel="2" x14ac:dyDescent="0.3">
      <c r="B32" s="62">
        <v>19</v>
      </c>
      <c r="C32" s="61" t="s">
        <v>76</v>
      </c>
      <c r="D32" s="79">
        <v>861712239</v>
      </c>
      <c r="E32" s="79"/>
      <c r="F32" s="79">
        <f t="shared" si="0"/>
        <v>861712239</v>
      </c>
      <c r="G32" s="80">
        <f t="shared" si="2"/>
        <v>0</v>
      </c>
      <c r="H32" s="149"/>
    </row>
    <row r="33" spans="1:9" s="237" customFormat="1" hidden="1" outlineLevel="2" x14ac:dyDescent="0.3">
      <c r="A33" s="230">
        <v>54</v>
      </c>
      <c r="B33" s="231">
        <v>20</v>
      </c>
      <c r="C33" s="232" t="s">
        <v>77</v>
      </c>
      <c r="D33" s="233">
        <v>222509500</v>
      </c>
      <c r="E33" s="233">
        <v>222509500</v>
      </c>
      <c r="F33" s="233">
        <f t="shared" si="0"/>
        <v>0</v>
      </c>
      <c r="G33" s="234">
        <f t="shared" si="2"/>
        <v>1</v>
      </c>
      <c r="H33" s="235" t="s">
        <v>268</v>
      </c>
    </row>
    <row r="34" spans="1:9" hidden="1" outlineLevel="1" x14ac:dyDescent="0.3">
      <c r="B34" s="11" t="s">
        <v>35</v>
      </c>
      <c r="C34" s="15" t="s">
        <v>78</v>
      </c>
      <c r="D34" s="77">
        <f>D35+D36+D37+D38+D39</f>
        <v>713514445</v>
      </c>
      <c r="E34" s="77">
        <f>E35+E36+E37+E38+E39</f>
        <v>383019180</v>
      </c>
      <c r="F34" s="77">
        <f>F35+F36+F37+F38+F39</f>
        <v>330495265</v>
      </c>
      <c r="G34" s="78">
        <f t="shared" si="2"/>
        <v>0.53680648329411185</v>
      </c>
      <c r="H34" s="148"/>
      <c r="I34" s="167"/>
    </row>
    <row r="35" spans="1:9" ht="37.5" hidden="1" outlineLevel="2" x14ac:dyDescent="0.3">
      <c r="A35" s="608">
        <v>29</v>
      </c>
      <c r="B35" s="60">
        <v>1</v>
      </c>
      <c r="C35" s="61" t="s">
        <v>79</v>
      </c>
      <c r="D35" s="79">
        <v>198930801</v>
      </c>
      <c r="E35" s="79">
        <v>198930801</v>
      </c>
      <c r="F35" s="79">
        <f t="shared" si="0"/>
        <v>0</v>
      </c>
      <c r="G35" s="80">
        <f t="shared" si="2"/>
        <v>1</v>
      </c>
      <c r="H35" s="149" t="s">
        <v>297</v>
      </c>
    </row>
    <row r="36" spans="1:9" ht="37.5" hidden="1" outlineLevel="2" x14ac:dyDescent="0.3">
      <c r="A36" s="608"/>
      <c r="B36" s="60">
        <v>2</v>
      </c>
      <c r="C36" s="61" t="s">
        <v>80</v>
      </c>
      <c r="D36" s="79">
        <v>55640499</v>
      </c>
      <c r="E36" s="79">
        <v>55640499</v>
      </c>
      <c r="F36" s="79">
        <f t="shared" si="0"/>
        <v>0</v>
      </c>
      <c r="G36" s="80">
        <f t="shared" si="2"/>
        <v>1</v>
      </c>
      <c r="H36" s="149" t="s">
        <v>297</v>
      </c>
    </row>
    <row r="37" spans="1:9" ht="37.5" hidden="1" outlineLevel="2" x14ac:dyDescent="0.3">
      <c r="A37" s="608"/>
      <c r="B37" s="60">
        <v>3</v>
      </c>
      <c r="C37" s="61" t="s">
        <v>81</v>
      </c>
      <c r="D37" s="79">
        <v>43637880</v>
      </c>
      <c r="E37" s="79">
        <v>43637880</v>
      </c>
      <c r="F37" s="79">
        <f t="shared" si="0"/>
        <v>0</v>
      </c>
      <c r="G37" s="80">
        <f t="shared" si="2"/>
        <v>1</v>
      </c>
      <c r="H37" s="149" t="s">
        <v>297</v>
      </c>
    </row>
    <row r="38" spans="1:9" ht="37.5" hidden="1" outlineLevel="2" x14ac:dyDescent="0.3">
      <c r="A38" s="608"/>
      <c r="B38" s="60">
        <v>4</v>
      </c>
      <c r="C38" s="61" t="s">
        <v>82</v>
      </c>
      <c r="D38" s="79">
        <v>330495265</v>
      </c>
      <c r="E38" s="79"/>
      <c r="F38" s="79">
        <f t="shared" si="0"/>
        <v>330495265</v>
      </c>
      <c r="G38" s="80">
        <f t="shared" si="2"/>
        <v>0</v>
      </c>
      <c r="H38" s="149" t="s">
        <v>276</v>
      </c>
    </row>
    <row r="39" spans="1:9" ht="37.5" hidden="1" outlineLevel="2" x14ac:dyDescent="0.3">
      <c r="A39" s="608"/>
      <c r="B39" s="60">
        <v>5</v>
      </c>
      <c r="C39" s="61" t="s">
        <v>83</v>
      </c>
      <c r="D39" s="79">
        <v>84810000</v>
      </c>
      <c r="E39" s="79">
        <v>84810000</v>
      </c>
      <c r="F39" s="79">
        <f t="shared" si="0"/>
        <v>0</v>
      </c>
      <c r="G39" s="80">
        <f t="shared" si="2"/>
        <v>1</v>
      </c>
      <c r="H39" s="149" t="s">
        <v>297</v>
      </c>
    </row>
    <row r="40" spans="1:9" hidden="1" outlineLevel="1" x14ac:dyDescent="0.3">
      <c r="B40" s="11" t="s">
        <v>36</v>
      </c>
      <c r="C40" s="16" t="s">
        <v>84</v>
      </c>
      <c r="D40" s="77">
        <f>D41+D42+D43+D44+D45+D46</f>
        <v>633080317</v>
      </c>
      <c r="E40" s="77">
        <f>E41+E42+E43+E44+E45+E46</f>
        <v>397518857</v>
      </c>
      <c r="F40" s="77">
        <f>F41+F42+F43+F44+F45+F46</f>
        <v>235561460</v>
      </c>
      <c r="G40" s="78">
        <f t="shared" si="2"/>
        <v>0.62791220375281387</v>
      </c>
      <c r="H40" s="148"/>
      <c r="I40" s="167"/>
    </row>
    <row r="41" spans="1:9" ht="37.5" hidden="1" outlineLevel="2" x14ac:dyDescent="0.3">
      <c r="A41" s="142">
        <v>30</v>
      </c>
      <c r="B41" s="60">
        <v>1</v>
      </c>
      <c r="C41" s="61" t="s">
        <v>85</v>
      </c>
      <c r="D41" s="79">
        <v>102420450</v>
      </c>
      <c r="E41" s="79">
        <v>102420450</v>
      </c>
      <c r="F41" s="79">
        <f t="shared" si="0"/>
        <v>0</v>
      </c>
      <c r="G41" s="80">
        <f t="shared" si="2"/>
        <v>1</v>
      </c>
      <c r="H41" s="149" t="s">
        <v>297</v>
      </c>
    </row>
    <row r="42" spans="1:9" ht="37.5" hidden="1" outlineLevel="2" x14ac:dyDescent="0.3">
      <c r="B42" s="60">
        <v>2</v>
      </c>
      <c r="C42" s="61" t="s">
        <v>86</v>
      </c>
      <c r="D42" s="79">
        <v>50416909</v>
      </c>
      <c r="E42" s="79"/>
      <c r="F42" s="79">
        <f t="shared" si="0"/>
        <v>50416909</v>
      </c>
      <c r="G42" s="80">
        <f t="shared" si="2"/>
        <v>0</v>
      </c>
      <c r="H42" s="149"/>
    </row>
    <row r="43" spans="1:9" ht="37.5" hidden="1" outlineLevel="2" x14ac:dyDescent="0.3">
      <c r="A43" s="142">
        <v>30</v>
      </c>
      <c r="B43" s="60">
        <v>3</v>
      </c>
      <c r="C43" s="61" t="s">
        <v>87</v>
      </c>
      <c r="D43" s="79">
        <v>100157831</v>
      </c>
      <c r="E43" s="79">
        <v>100157831</v>
      </c>
      <c r="F43" s="79">
        <f t="shared" si="0"/>
        <v>0</v>
      </c>
      <c r="G43" s="80">
        <f t="shared" si="2"/>
        <v>1</v>
      </c>
      <c r="H43" s="149" t="s">
        <v>297</v>
      </c>
    </row>
    <row r="44" spans="1:9" hidden="1" outlineLevel="2" x14ac:dyDescent="0.3">
      <c r="B44" s="60">
        <v>4</v>
      </c>
      <c r="C44" s="61" t="s">
        <v>88</v>
      </c>
      <c r="D44" s="79">
        <v>87601072</v>
      </c>
      <c r="E44" s="79"/>
      <c r="F44" s="79">
        <f t="shared" si="0"/>
        <v>87601072</v>
      </c>
      <c r="G44" s="80">
        <f t="shared" si="2"/>
        <v>0</v>
      </c>
      <c r="H44" s="149"/>
    </row>
    <row r="45" spans="1:9" ht="37.5" hidden="1" outlineLevel="2" x14ac:dyDescent="0.3">
      <c r="B45" s="60">
        <v>5</v>
      </c>
      <c r="C45" s="61" t="s">
        <v>89</v>
      </c>
      <c r="D45" s="79">
        <v>97543479</v>
      </c>
      <c r="E45" s="79"/>
      <c r="F45" s="79">
        <f t="shared" si="0"/>
        <v>97543479</v>
      </c>
      <c r="G45" s="80">
        <f t="shared" si="2"/>
        <v>0</v>
      </c>
      <c r="H45" s="149"/>
    </row>
    <row r="46" spans="1:9" ht="37.5" hidden="1" outlineLevel="2" x14ac:dyDescent="0.3">
      <c r="A46" s="142">
        <v>30</v>
      </c>
      <c r="B46" s="60">
        <v>6</v>
      </c>
      <c r="C46" s="61" t="s">
        <v>90</v>
      </c>
      <c r="D46" s="79">
        <v>194940576</v>
      </c>
      <c r="E46" s="79">
        <v>194940576</v>
      </c>
      <c r="F46" s="79">
        <f t="shared" si="0"/>
        <v>0</v>
      </c>
      <c r="G46" s="80">
        <f t="shared" si="2"/>
        <v>1</v>
      </c>
      <c r="H46" s="149" t="s">
        <v>277</v>
      </c>
    </row>
    <row r="47" spans="1:9" hidden="1" outlineLevel="1" x14ac:dyDescent="0.3">
      <c r="B47" s="11" t="s">
        <v>37</v>
      </c>
      <c r="C47" s="16" t="s">
        <v>91</v>
      </c>
      <c r="D47" s="77">
        <f>D48+D49+D50+D51+D52+D53</f>
        <v>1066150035</v>
      </c>
      <c r="E47" s="77">
        <f>E48+E49+E50+E51+E52+E53</f>
        <v>533375688</v>
      </c>
      <c r="F47" s="77">
        <f>F48+F49+F50+F51+F52+F53</f>
        <v>532774347</v>
      </c>
      <c r="G47" s="78">
        <f t="shared" si="2"/>
        <v>0.50028201518560189</v>
      </c>
      <c r="H47" s="148"/>
      <c r="I47" s="167"/>
    </row>
    <row r="48" spans="1:9" ht="37.5" hidden="1" outlineLevel="2" x14ac:dyDescent="0.3">
      <c r="A48" s="142">
        <v>34</v>
      </c>
      <c r="B48" s="60">
        <v>1</v>
      </c>
      <c r="C48" s="61" t="s">
        <v>92</v>
      </c>
      <c r="D48" s="79">
        <v>88274000</v>
      </c>
      <c r="E48" s="79">
        <v>88274000</v>
      </c>
      <c r="F48" s="79">
        <f t="shared" si="0"/>
        <v>0</v>
      </c>
      <c r="G48" s="80">
        <f t="shared" si="2"/>
        <v>1</v>
      </c>
      <c r="H48" s="149" t="s">
        <v>268</v>
      </c>
    </row>
    <row r="49" spans="1:10" ht="37.5" hidden="1" outlineLevel="2" x14ac:dyDescent="0.3">
      <c r="A49" s="142">
        <v>35</v>
      </c>
      <c r="B49" s="60">
        <v>2</v>
      </c>
      <c r="C49" s="61" t="s">
        <v>93</v>
      </c>
      <c r="D49" s="79">
        <v>36311494</v>
      </c>
      <c r="E49" s="79">
        <v>36311494</v>
      </c>
      <c r="F49" s="79">
        <f t="shared" si="0"/>
        <v>0</v>
      </c>
      <c r="G49" s="80">
        <f t="shared" si="2"/>
        <v>1</v>
      </c>
      <c r="H49" s="149" t="s">
        <v>268</v>
      </c>
    </row>
    <row r="50" spans="1:10" hidden="1" outlineLevel="2" x14ac:dyDescent="0.3">
      <c r="A50" s="142">
        <v>36</v>
      </c>
      <c r="B50" s="60">
        <v>3</v>
      </c>
      <c r="C50" s="61" t="s">
        <v>94</v>
      </c>
      <c r="D50" s="79">
        <v>102126000</v>
      </c>
      <c r="E50" s="79">
        <v>102126000</v>
      </c>
      <c r="F50" s="79">
        <f t="shared" si="0"/>
        <v>0</v>
      </c>
      <c r="G50" s="80">
        <f t="shared" si="2"/>
        <v>1</v>
      </c>
      <c r="H50" s="149" t="s">
        <v>268</v>
      </c>
      <c r="I50" s="79" t="s">
        <v>285</v>
      </c>
      <c r="J50" s="167"/>
    </row>
    <row r="51" spans="1:10" hidden="1" outlineLevel="2" x14ac:dyDescent="0.3">
      <c r="A51" s="142">
        <v>37</v>
      </c>
      <c r="B51" s="60">
        <v>4</v>
      </c>
      <c r="C51" s="61" t="s">
        <v>95</v>
      </c>
      <c r="D51" s="79">
        <v>37178285</v>
      </c>
      <c r="E51" s="79">
        <v>37178285</v>
      </c>
      <c r="F51" s="79">
        <f t="shared" si="0"/>
        <v>0</v>
      </c>
      <c r="G51" s="80">
        <f t="shared" si="2"/>
        <v>1</v>
      </c>
      <c r="H51" s="149" t="s">
        <v>268</v>
      </c>
    </row>
    <row r="52" spans="1:10" ht="131.25" hidden="1" outlineLevel="2" x14ac:dyDescent="0.3">
      <c r="A52" s="142">
        <v>38</v>
      </c>
      <c r="B52" s="60">
        <v>5</v>
      </c>
      <c r="C52" s="61" t="s">
        <v>96</v>
      </c>
      <c r="D52" s="79">
        <v>532774347</v>
      </c>
      <c r="E52" s="79"/>
      <c r="F52" s="79">
        <f t="shared" si="0"/>
        <v>532774347</v>
      </c>
      <c r="G52" s="80">
        <f t="shared" si="2"/>
        <v>0</v>
      </c>
      <c r="H52" s="149" t="s">
        <v>284</v>
      </c>
    </row>
    <row r="53" spans="1:10" hidden="1" outlineLevel="2" x14ac:dyDescent="0.3">
      <c r="A53" s="142">
        <v>33</v>
      </c>
      <c r="B53" s="60">
        <v>6</v>
      </c>
      <c r="C53" s="61" t="s">
        <v>97</v>
      </c>
      <c r="D53" s="79">
        <v>269485909</v>
      </c>
      <c r="E53" s="79">
        <f>266199009+838480+2448420</f>
        <v>269485909</v>
      </c>
      <c r="F53" s="79">
        <f t="shared" si="0"/>
        <v>0</v>
      </c>
      <c r="G53" s="80">
        <f t="shared" si="2"/>
        <v>1</v>
      </c>
      <c r="H53" s="149"/>
    </row>
    <row r="54" spans="1:10" hidden="1" outlineLevel="1" x14ac:dyDescent="0.3">
      <c r="B54" s="11" t="s">
        <v>38</v>
      </c>
      <c r="C54" s="16" t="s">
        <v>98</v>
      </c>
      <c r="D54" s="77">
        <f>D55+D56+D57+D58+D59+D60</f>
        <v>303781459</v>
      </c>
      <c r="E54" s="77">
        <f>E55+E56+E57+E58+E59+E60</f>
        <v>0</v>
      </c>
      <c r="F54" s="77">
        <f>F55+F56+F57+F58+F59+F60</f>
        <v>303781459</v>
      </c>
      <c r="G54" s="78">
        <f t="shared" si="2"/>
        <v>0</v>
      </c>
      <c r="H54" s="148"/>
    </row>
    <row r="55" spans="1:10" hidden="1" outlineLevel="2" x14ac:dyDescent="0.3">
      <c r="B55" s="60">
        <v>1</v>
      </c>
      <c r="C55" s="61" t="s">
        <v>99</v>
      </c>
      <c r="D55" s="79">
        <v>31196253</v>
      </c>
      <c r="E55" s="79"/>
      <c r="F55" s="79">
        <f t="shared" si="0"/>
        <v>31196253</v>
      </c>
      <c r="G55" s="80">
        <f t="shared" si="2"/>
        <v>0</v>
      </c>
      <c r="H55" s="149"/>
    </row>
    <row r="56" spans="1:10" hidden="1" outlineLevel="2" x14ac:dyDescent="0.3">
      <c r="B56" s="60">
        <v>2</v>
      </c>
      <c r="C56" s="61" t="s">
        <v>100</v>
      </c>
      <c r="D56" s="79">
        <v>89100000</v>
      </c>
      <c r="E56" s="79"/>
      <c r="F56" s="79">
        <f t="shared" si="0"/>
        <v>89100000</v>
      </c>
      <c r="G56" s="80">
        <f t="shared" si="2"/>
        <v>0</v>
      </c>
      <c r="H56" s="149"/>
    </row>
    <row r="57" spans="1:10" hidden="1" outlineLevel="2" x14ac:dyDescent="0.3">
      <c r="B57" s="60">
        <v>3</v>
      </c>
      <c r="C57" s="61" t="s">
        <v>101</v>
      </c>
      <c r="D57" s="79">
        <v>61771762</v>
      </c>
      <c r="E57" s="79"/>
      <c r="F57" s="79">
        <f t="shared" si="0"/>
        <v>61771762</v>
      </c>
      <c r="G57" s="80">
        <f t="shared" si="2"/>
        <v>0</v>
      </c>
      <c r="H57" s="149"/>
    </row>
    <row r="58" spans="1:10" ht="37.5" hidden="1" outlineLevel="2" x14ac:dyDescent="0.3">
      <c r="B58" s="60">
        <v>4</v>
      </c>
      <c r="C58" s="61" t="s">
        <v>102</v>
      </c>
      <c r="D58" s="79">
        <v>10412000</v>
      </c>
      <c r="E58" s="79"/>
      <c r="F58" s="79">
        <f t="shared" si="0"/>
        <v>10412000</v>
      </c>
      <c r="G58" s="80">
        <f t="shared" si="2"/>
        <v>0</v>
      </c>
      <c r="H58" s="149"/>
    </row>
    <row r="59" spans="1:10" ht="37.5" hidden="1" outlineLevel="2" x14ac:dyDescent="0.3">
      <c r="B59" s="60">
        <v>5</v>
      </c>
      <c r="C59" s="61" t="s">
        <v>103</v>
      </c>
      <c r="D59" s="79">
        <v>35701444</v>
      </c>
      <c r="E59" s="79"/>
      <c r="F59" s="79">
        <f t="shared" si="0"/>
        <v>35701444</v>
      </c>
      <c r="G59" s="80">
        <f t="shared" si="2"/>
        <v>0</v>
      </c>
      <c r="H59" s="149"/>
    </row>
    <row r="60" spans="1:10" hidden="1" outlineLevel="2" x14ac:dyDescent="0.3">
      <c r="B60" s="60">
        <v>6</v>
      </c>
      <c r="C60" s="61" t="s">
        <v>104</v>
      </c>
      <c r="D60" s="79">
        <v>75600000</v>
      </c>
      <c r="E60" s="79"/>
      <c r="F60" s="79">
        <f t="shared" si="0"/>
        <v>75600000</v>
      </c>
      <c r="G60" s="80">
        <f t="shared" si="2"/>
        <v>0</v>
      </c>
      <c r="H60" s="149"/>
    </row>
    <row r="61" spans="1:10" ht="56.25" hidden="1" outlineLevel="1" x14ac:dyDescent="0.3">
      <c r="A61" s="608">
        <v>28</v>
      </c>
      <c r="B61" s="11" t="s">
        <v>39</v>
      </c>
      <c r="C61" s="16" t="s">
        <v>105</v>
      </c>
      <c r="D61" s="77">
        <f>D62+D63+D64</f>
        <v>1163833454</v>
      </c>
      <c r="E61" s="77">
        <f>E62+E63+E64</f>
        <v>1163833454</v>
      </c>
      <c r="F61" s="77">
        <f>F62+F63+F64</f>
        <v>0</v>
      </c>
      <c r="G61" s="78">
        <f t="shared" si="2"/>
        <v>1</v>
      </c>
      <c r="H61" s="148" t="s">
        <v>299</v>
      </c>
      <c r="I61" s="167"/>
    </row>
    <row r="62" spans="1:10" hidden="1" outlineLevel="2" x14ac:dyDescent="0.3">
      <c r="A62" s="608"/>
      <c r="B62" s="60">
        <v>1</v>
      </c>
      <c r="C62" s="61" t="s">
        <v>106</v>
      </c>
      <c r="D62" s="79">
        <v>269874000</v>
      </c>
      <c r="E62" s="79">
        <v>269874000</v>
      </c>
      <c r="F62" s="79">
        <f t="shared" si="0"/>
        <v>0</v>
      </c>
      <c r="G62" s="80">
        <f t="shared" si="2"/>
        <v>1</v>
      </c>
      <c r="H62" s="149" t="s">
        <v>269</v>
      </c>
    </row>
    <row r="63" spans="1:10" hidden="1" outlineLevel="2" x14ac:dyDescent="0.3">
      <c r="A63" s="608"/>
      <c r="B63" s="60">
        <v>2</v>
      </c>
      <c r="C63" s="61" t="s">
        <v>107</v>
      </c>
      <c r="D63" s="79">
        <v>842439175</v>
      </c>
      <c r="E63" s="79">
        <v>842439175</v>
      </c>
      <c r="F63" s="79">
        <f t="shared" si="0"/>
        <v>0</v>
      </c>
      <c r="G63" s="80">
        <f t="shared" si="2"/>
        <v>1</v>
      </c>
      <c r="H63" s="149" t="s">
        <v>270</v>
      </c>
    </row>
    <row r="64" spans="1:10" hidden="1" outlineLevel="2" x14ac:dyDescent="0.3">
      <c r="A64" s="608"/>
      <c r="B64" s="60">
        <v>3</v>
      </c>
      <c r="C64" s="61" t="s">
        <v>108</v>
      </c>
      <c r="D64" s="79">
        <v>51520279</v>
      </c>
      <c r="E64" s="79">
        <v>51520279</v>
      </c>
      <c r="F64" s="79">
        <f t="shared" si="0"/>
        <v>0</v>
      </c>
      <c r="G64" s="80">
        <f t="shared" si="2"/>
        <v>1</v>
      </c>
      <c r="H64" s="149" t="s">
        <v>271</v>
      </c>
    </row>
    <row r="65" spans="1:10" ht="93.75" hidden="1" outlineLevel="1" x14ac:dyDescent="0.3">
      <c r="B65" s="11" t="s">
        <v>40</v>
      </c>
      <c r="C65" s="12" t="s">
        <v>109</v>
      </c>
      <c r="D65" s="77">
        <v>46480000</v>
      </c>
      <c r="E65" s="77"/>
      <c r="F65" s="77">
        <f t="shared" si="0"/>
        <v>46480000</v>
      </c>
      <c r="G65" s="78">
        <f t="shared" si="2"/>
        <v>0</v>
      </c>
      <c r="H65" s="149" t="s">
        <v>294</v>
      </c>
    </row>
    <row r="66" spans="1:10" ht="37.5" hidden="1" outlineLevel="1" x14ac:dyDescent="0.3">
      <c r="A66" s="142">
        <v>25</v>
      </c>
      <c r="B66" s="11" t="s">
        <v>110</v>
      </c>
      <c r="C66" s="12" t="s">
        <v>111</v>
      </c>
      <c r="D66" s="77">
        <v>200990000</v>
      </c>
      <c r="E66" s="77">
        <v>200990000</v>
      </c>
      <c r="F66" s="77">
        <f t="shared" si="0"/>
        <v>0</v>
      </c>
      <c r="G66" s="78">
        <f t="shared" si="2"/>
        <v>1</v>
      </c>
      <c r="H66" s="149" t="s">
        <v>267</v>
      </c>
    </row>
    <row r="67" spans="1:10" ht="37.5" hidden="1" outlineLevel="1" x14ac:dyDescent="0.3">
      <c r="B67" s="11" t="s">
        <v>112</v>
      </c>
      <c r="C67" s="12" t="s">
        <v>113</v>
      </c>
      <c r="D67" s="77">
        <v>224510798</v>
      </c>
      <c r="E67" s="77"/>
      <c r="F67" s="77">
        <f t="shared" si="0"/>
        <v>224510798</v>
      </c>
      <c r="G67" s="78">
        <f t="shared" si="2"/>
        <v>0</v>
      </c>
      <c r="H67" s="148"/>
    </row>
    <row r="68" spans="1:10" ht="37.5" hidden="1" outlineLevel="1" x14ac:dyDescent="0.3">
      <c r="A68" s="142">
        <v>61</v>
      </c>
      <c r="B68" s="11" t="s">
        <v>114</v>
      </c>
      <c r="C68" s="12" t="s">
        <v>115</v>
      </c>
      <c r="D68" s="77">
        <v>31881363</v>
      </c>
      <c r="E68" s="77">
        <v>31881363</v>
      </c>
      <c r="F68" s="77">
        <f t="shared" si="0"/>
        <v>0</v>
      </c>
      <c r="G68" s="78">
        <f t="shared" si="2"/>
        <v>1</v>
      </c>
      <c r="H68" s="149" t="s">
        <v>292</v>
      </c>
    </row>
    <row r="69" spans="1:10" ht="37.5" hidden="1" outlineLevel="1" x14ac:dyDescent="0.3">
      <c r="A69" s="142">
        <v>23</v>
      </c>
      <c r="B69" s="11" t="s">
        <v>116</v>
      </c>
      <c r="C69" s="12" t="s">
        <v>117</v>
      </c>
      <c r="D69" s="77">
        <v>1717439775</v>
      </c>
      <c r="E69" s="77">
        <v>1717439775</v>
      </c>
      <c r="F69" s="77">
        <f t="shared" si="0"/>
        <v>0</v>
      </c>
      <c r="G69" s="78">
        <f t="shared" si="2"/>
        <v>1</v>
      </c>
      <c r="H69" s="149" t="s">
        <v>298</v>
      </c>
    </row>
    <row r="70" spans="1:10" ht="37.5" hidden="1" outlineLevel="1" x14ac:dyDescent="0.3">
      <c r="B70" s="11" t="s">
        <v>118</v>
      </c>
      <c r="C70" s="17" t="s">
        <v>119</v>
      </c>
      <c r="D70" s="77">
        <v>5000000</v>
      </c>
      <c r="E70" s="77"/>
      <c r="F70" s="77">
        <f>D70-E70</f>
        <v>5000000</v>
      </c>
      <c r="G70" s="78">
        <f t="shared" si="2"/>
        <v>0</v>
      </c>
      <c r="H70" s="148"/>
    </row>
    <row r="71" spans="1:10" ht="56.25" hidden="1" outlineLevel="1" x14ac:dyDescent="0.3">
      <c r="A71" s="142">
        <v>13</v>
      </c>
      <c r="B71" s="11" t="s">
        <v>110</v>
      </c>
      <c r="C71" s="18" t="s">
        <v>120</v>
      </c>
      <c r="D71" s="77">
        <v>8174000</v>
      </c>
      <c r="E71" s="77">
        <v>8174000</v>
      </c>
      <c r="F71" s="77">
        <f t="shared" si="0"/>
        <v>0</v>
      </c>
      <c r="G71" s="78">
        <f t="shared" ref="G71:G154" si="3">E71/D71</f>
        <v>1</v>
      </c>
      <c r="H71" s="149" t="s">
        <v>260</v>
      </c>
    </row>
    <row r="72" spans="1:10" ht="37.5" hidden="1" outlineLevel="1" x14ac:dyDescent="0.3">
      <c r="B72" s="11" t="s">
        <v>112</v>
      </c>
      <c r="C72" s="18" t="s">
        <v>121</v>
      </c>
      <c r="D72" s="77">
        <v>66189000</v>
      </c>
      <c r="E72" s="77"/>
      <c r="F72" s="77">
        <f t="shared" ref="F72:F155" si="4">D72-E72</f>
        <v>66189000</v>
      </c>
      <c r="G72" s="123">
        <f t="shared" si="3"/>
        <v>0</v>
      </c>
      <c r="H72" s="148"/>
    </row>
    <row r="73" spans="1:10" ht="37.5" hidden="1" outlineLevel="1" x14ac:dyDescent="0.3">
      <c r="A73" s="142">
        <v>11</v>
      </c>
      <c r="B73" s="11" t="s">
        <v>114</v>
      </c>
      <c r="C73" s="17" t="s">
        <v>122</v>
      </c>
      <c r="D73" s="77">
        <v>13998000</v>
      </c>
      <c r="E73" s="77">
        <v>13998000</v>
      </c>
      <c r="F73" s="77">
        <f t="shared" si="4"/>
        <v>0</v>
      </c>
      <c r="G73" s="123">
        <f t="shared" si="3"/>
        <v>1</v>
      </c>
      <c r="H73" s="149" t="s">
        <v>256</v>
      </c>
    </row>
    <row r="74" spans="1:10" s="10" customFormat="1" hidden="1" x14ac:dyDescent="0.3">
      <c r="A74" s="143"/>
      <c r="B74" s="7" t="s">
        <v>231</v>
      </c>
      <c r="C74" s="8" t="s">
        <v>232</v>
      </c>
      <c r="D74" s="9">
        <f>D75+D77+D86+D89+D92</f>
        <v>3223715533</v>
      </c>
      <c r="E74" s="9">
        <f>E75+E77+E86+E89+E92</f>
        <v>1709619858</v>
      </c>
      <c r="F74" s="9">
        <f t="shared" si="4"/>
        <v>1514095675</v>
      </c>
      <c r="G74" s="124">
        <f t="shared" si="3"/>
        <v>0.53032590515485789</v>
      </c>
      <c r="H74" s="161"/>
    </row>
    <row r="75" spans="1:10" outlineLevel="1" collapsed="1" x14ac:dyDescent="0.3">
      <c r="B75" s="11" t="s">
        <v>8</v>
      </c>
      <c r="C75" s="12" t="s">
        <v>53</v>
      </c>
      <c r="D75" s="121">
        <f>D76</f>
        <v>52549152</v>
      </c>
      <c r="E75" s="121">
        <f>E76</f>
        <v>52549152</v>
      </c>
      <c r="F75" s="121">
        <f t="shared" ref="F75:F93" si="5">D75-E75</f>
        <v>0</v>
      </c>
      <c r="G75" s="123">
        <f t="shared" ref="G75:G93" si="6">E75/D75</f>
        <v>1</v>
      </c>
      <c r="H75" s="148"/>
    </row>
    <row r="76" spans="1:10" ht="37.5" hidden="1" outlineLevel="2" x14ac:dyDescent="0.3">
      <c r="A76" s="142">
        <v>16</v>
      </c>
      <c r="B76" s="60">
        <v>1</v>
      </c>
      <c r="C76" s="61" t="s">
        <v>55</v>
      </c>
      <c r="D76" s="170">
        <v>52549152</v>
      </c>
      <c r="E76" s="170">
        <v>52549152</v>
      </c>
      <c r="F76" s="170">
        <f t="shared" si="5"/>
        <v>0</v>
      </c>
      <c r="G76" s="171">
        <f t="shared" si="6"/>
        <v>1</v>
      </c>
      <c r="H76" s="149" t="s">
        <v>262</v>
      </c>
      <c r="I76" s="1" t="s">
        <v>263</v>
      </c>
      <c r="J76" s="1" t="s">
        <v>350</v>
      </c>
    </row>
    <row r="77" spans="1:10" hidden="1" outlineLevel="1" x14ac:dyDescent="0.3">
      <c r="B77" s="11" t="s">
        <v>18</v>
      </c>
      <c r="C77" s="13" t="s">
        <v>57</v>
      </c>
      <c r="D77" s="122">
        <f>SUM(D78:D85)</f>
        <v>3058497988</v>
      </c>
      <c r="E77" s="122">
        <f>SUM(E78:E85)</f>
        <v>1593225516</v>
      </c>
      <c r="F77" s="122">
        <f t="shared" si="5"/>
        <v>1465272472</v>
      </c>
      <c r="G77" s="92">
        <f t="shared" si="6"/>
        <v>0.52091762762343197</v>
      </c>
      <c r="H77" s="148"/>
    </row>
    <row r="78" spans="1:10" hidden="1" outlineLevel="2" x14ac:dyDescent="0.3">
      <c r="A78" s="142">
        <v>55</v>
      </c>
      <c r="B78" s="60">
        <v>1</v>
      </c>
      <c r="C78" s="61" t="s">
        <v>61</v>
      </c>
      <c r="D78" s="170">
        <v>2865633</v>
      </c>
      <c r="E78" s="170">
        <v>2865633</v>
      </c>
      <c r="F78" s="170">
        <f t="shared" si="5"/>
        <v>0</v>
      </c>
      <c r="G78" s="171">
        <f t="shared" si="6"/>
        <v>1</v>
      </c>
      <c r="H78" s="148"/>
    </row>
    <row r="79" spans="1:10" hidden="1" outlineLevel="2" x14ac:dyDescent="0.3">
      <c r="A79" s="142">
        <v>56</v>
      </c>
      <c r="B79" s="60">
        <v>2</v>
      </c>
      <c r="C79" s="61" t="s">
        <v>63</v>
      </c>
      <c r="D79" s="170">
        <v>1500799583</v>
      </c>
      <c r="E79" s="170">
        <v>1500799583</v>
      </c>
      <c r="F79" s="170">
        <f t="shared" si="5"/>
        <v>0</v>
      </c>
      <c r="G79" s="171">
        <f t="shared" si="6"/>
        <v>1</v>
      </c>
      <c r="H79" s="148"/>
    </row>
    <row r="80" spans="1:10" hidden="1" outlineLevel="2" x14ac:dyDescent="0.3">
      <c r="A80" s="142">
        <v>48</v>
      </c>
      <c r="B80" s="62">
        <v>3</v>
      </c>
      <c r="C80" s="61" t="s">
        <v>66</v>
      </c>
      <c r="D80" s="170">
        <v>1680000</v>
      </c>
      <c r="E80" s="170">
        <v>1680000</v>
      </c>
      <c r="F80" s="170">
        <f t="shared" si="5"/>
        <v>0</v>
      </c>
      <c r="G80" s="171">
        <f t="shared" si="6"/>
        <v>1</v>
      </c>
      <c r="H80" s="148"/>
    </row>
    <row r="81" spans="1:9" hidden="1" outlineLevel="2" x14ac:dyDescent="0.3">
      <c r="B81" s="62">
        <v>4</v>
      </c>
      <c r="C81" s="61" t="s">
        <v>68</v>
      </c>
      <c r="D81" s="170">
        <v>791945711</v>
      </c>
      <c r="E81" s="170"/>
      <c r="F81" s="170">
        <f t="shared" si="5"/>
        <v>791945711</v>
      </c>
      <c r="G81" s="171">
        <f t="shared" si="6"/>
        <v>0</v>
      </c>
      <c r="H81" s="148"/>
    </row>
    <row r="82" spans="1:9" hidden="1" outlineLevel="2" x14ac:dyDescent="0.3">
      <c r="A82" s="142">
        <v>58</v>
      </c>
      <c r="B82" s="62">
        <v>5</v>
      </c>
      <c r="C82" s="61" t="s">
        <v>70</v>
      </c>
      <c r="D82" s="170">
        <v>15721891</v>
      </c>
      <c r="E82" s="170">
        <v>15721891</v>
      </c>
      <c r="F82" s="170">
        <f t="shared" si="5"/>
        <v>0</v>
      </c>
      <c r="G82" s="171">
        <f t="shared" si="6"/>
        <v>1</v>
      </c>
      <c r="H82" s="148"/>
    </row>
    <row r="83" spans="1:9" hidden="1" outlineLevel="2" x14ac:dyDescent="0.3">
      <c r="A83" s="142">
        <v>51</v>
      </c>
      <c r="B83" s="62">
        <v>6</v>
      </c>
      <c r="C83" s="61" t="s">
        <v>72</v>
      </c>
      <c r="D83" s="170">
        <v>10475000</v>
      </c>
      <c r="E83" s="170">
        <v>10475000</v>
      </c>
      <c r="F83" s="170">
        <f t="shared" si="5"/>
        <v>0</v>
      </c>
      <c r="G83" s="171">
        <f t="shared" si="6"/>
        <v>1</v>
      </c>
      <c r="H83" s="148"/>
    </row>
    <row r="84" spans="1:9" hidden="1" outlineLevel="2" x14ac:dyDescent="0.3">
      <c r="A84" s="142">
        <v>53</v>
      </c>
      <c r="B84" s="62">
        <v>7</v>
      </c>
      <c r="C84" s="61" t="s">
        <v>74</v>
      </c>
      <c r="D84" s="170">
        <v>61683409</v>
      </c>
      <c r="E84" s="170">
        <v>61683409</v>
      </c>
      <c r="F84" s="170">
        <f t="shared" si="5"/>
        <v>0</v>
      </c>
      <c r="G84" s="171">
        <f t="shared" si="6"/>
        <v>1</v>
      </c>
      <c r="H84" s="148"/>
      <c r="I84" s="167">
        <f>F85+F32</f>
        <v>1535039000</v>
      </c>
    </row>
    <row r="85" spans="1:9" hidden="1" outlineLevel="2" x14ac:dyDescent="0.3">
      <c r="B85" s="62">
        <v>8</v>
      </c>
      <c r="C85" s="61" t="s">
        <v>76</v>
      </c>
      <c r="D85" s="170">
        <v>673326761</v>
      </c>
      <c r="E85" s="170"/>
      <c r="F85" s="170">
        <f t="shared" si="5"/>
        <v>673326761</v>
      </c>
      <c r="G85" s="171">
        <f t="shared" si="6"/>
        <v>0</v>
      </c>
      <c r="H85" s="148"/>
    </row>
    <row r="86" spans="1:9" hidden="1" outlineLevel="1" x14ac:dyDescent="0.3">
      <c r="B86" s="11" t="s">
        <v>35</v>
      </c>
      <c r="C86" s="15" t="s">
        <v>78</v>
      </c>
      <c r="D86" s="121">
        <f>SUM(D87:D88)</f>
        <v>48823203</v>
      </c>
      <c r="E86" s="121">
        <f>SUM(E87:E88)</f>
        <v>0</v>
      </c>
      <c r="F86" s="121">
        <f t="shared" si="5"/>
        <v>48823203</v>
      </c>
      <c r="G86" s="123">
        <f t="shared" si="6"/>
        <v>0</v>
      </c>
      <c r="H86" s="148"/>
    </row>
    <row r="87" spans="1:9" ht="37.5" hidden="1" outlineLevel="2" x14ac:dyDescent="0.3">
      <c r="B87" s="60">
        <v>1</v>
      </c>
      <c r="C87" s="61" t="s">
        <v>80</v>
      </c>
      <c r="D87" s="170">
        <v>1623900</v>
      </c>
      <c r="E87" s="170"/>
      <c r="F87" s="170">
        <f t="shared" si="5"/>
        <v>1623900</v>
      </c>
      <c r="G87" s="171">
        <f t="shared" si="6"/>
        <v>0</v>
      </c>
      <c r="H87" s="148"/>
    </row>
    <row r="88" spans="1:9" ht="37.5" hidden="1" outlineLevel="2" x14ac:dyDescent="0.3">
      <c r="B88" s="60">
        <v>2</v>
      </c>
      <c r="C88" s="61" t="s">
        <v>81</v>
      </c>
      <c r="D88" s="170">
        <v>47199303</v>
      </c>
      <c r="E88" s="170"/>
      <c r="F88" s="170">
        <f t="shared" si="5"/>
        <v>47199303</v>
      </c>
      <c r="G88" s="171">
        <f t="shared" si="6"/>
        <v>0</v>
      </c>
      <c r="H88" s="148"/>
    </row>
    <row r="89" spans="1:9" hidden="1" outlineLevel="1" x14ac:dyDescent="0.3">
      <c r="B89" s="11" t="s">
        <v>36</v>
      </c>
      <c r="C89" s="16" t="s">
        <v>91</v>
      </c>
      <c r="D89" s="120">
        <f>SUM(D90:D91)</f>
        <v>31439650</v>
      </c>
      <c r="E89" s="120">
        <f>SUM(E90:E91)</f>
        <v>31439650</v>
      </c>
      <c r="F89" s="120">
        <f t="shared" si="5"/>
        <v>0</v>
      </c>
      <c r="G89" s="123">
        <f t="shared" si="6"/>
        <v>1</v>
      </c>
      <c r="H89" s="148"/>
    </row>
    <row r="90" spans="1:9" ht="37.5" hidden="1" outlineLevel="2" x14ac:dyDescent="0.3">
      <c r="B90" s="60">
        <v>1</v>
      </c>
      <c r="C90" s="61" t="s">
        <v>93</v>
      </c>
      <c r="D90" s="175">
        <v>12850508</v>
      </c>
      <c r="E90" s="175">
        <v>12850508</v>
      </c>
      <c r="F90" s="175">
        <f t="shared" si="5"/>
        <v>0</v>
      </c>
      <c r="G90" s="171">
        <f t="shared" si="6"/>
        <v>1</v>
      </c>
      <c r="H90" s="149" t="s">
        <v>296</v>
      </c>
    </row>
    <row r="91" spans="1:9" hidden="1" outlineLevel="2" x14ac:dyDescent="0.3">
      <c r="B91" s="60">
        <v>2</v>
      </c>
      <c r="C91" s="61" t="s">
        <v>95</v>
      </c>
      <c r="D91" s="175">
        <v>18589142</v>
      </c>
      <c r="E91" s="175">
        <v>18589142</v>
      </c>
      <c r="F91" s="175">
        <f t="shared" si="5"/>
        <v>0</v>
      </c>
      <c r="G91" s="171">
        <f t="shared" si="6"/>
        <v>1</v>
      </c>
      <c r="H91" s="149" t="s">
        <v>296</v>
      </c>
    </row>
    <row r="92" spans="1:9" hidden="1" outlineLevel="1" x14ac:dyDescent="0.3">
      <c r="B92" s="11" t="s">
        <v>37</v>
      </c>
      <c r="C92" s="16" t="s">
        <v>105</v>
      </c>
      <c r="D92" s="120">
        <f>SUM(D93:D93)</f>
        <v>32405540</v>
      </c>
      <c r="E92" s="120">
        <f>SUM(E93:E93)</f>
        <v>32405540</v>
      </c>
      <c r="F92" s="120">
        <f t="shared" si="5"/>
        <v>0</v>
      </c>
      <c r="G92" s="123">
        <f t="shared" si="6"/>
        <v>1</v>
      </c>
      <c r="H92" s="148"/>
    </row>
    <row r="93" spans="1:9" hidden="1" outlineLevel="2" x14ac:dyDescent="0.3">
      <c r="A93" s="142">
        <v>28</v>
      </c>
      <c r="B93" s="60">
        <v>1</v>
      </c>
      <c r="C93" s="61" t="s">
        <v>107</v>
      </c>
      <c r="D93" s="175">
        <v>32405540</v>
      </c>
      <c r="E93" s="175">
        <v>32405540</v>
      </c>
      <c r="F93" s="175">
        <f t="shared" si="5"/>
        <v>0</v>
      </c>
      <c r="G93" s="171">
        <f t="shared" si="6"/>
        <v>1</v>
      </c>
      <c r="H93" s="149"/>
    </row>
    <row r="94" spans="1:9" s="10" customFormat="1" hidden="1" x14ac:dyDescent="0.3">
      <c r="A94" s="143" t="s">
        <v>225</v>
      </c>
      <c r="B94" s="7" t="s">
        <v>41</v>
      </c>
      <c r="C94" s="8" t="s">
        <v>207</v>
      </c>
      <c r="D94" s="9">
        <f>D95+D104+D113+D186+D212</f>
        <v>69161562130</v>
      </c>
      <c r="E94" s="9">
        <f>E95+E104+E113+E186+E212</f>
        <v>36615311237</v>
      </c>
      <c r="F94" s="9">
        <f t="shared" si="4"/>
        <v>32546250893</v>
      </c>
      <c r="G94" s="124">
        <f t="shared" si="3"/>
        <v>0.52941706504800723</v>
      </c>
      <c r="H94" s="147"/>
    </row>
    <row r="95" spans="1:9" ht="37.5" hidden="1" outlineLevel="1" x14ac:dyDescent="0.3">
      <c r="B95" s="21" t="s">
        <v>8</v>
      </c>
      <c r="C95" s="22" t="s">
        <v>128</v>
      </c>
      <c r="D95" s="85">
        <f>D96+D102+D103</f>
        <v>4404501423</v>
      </c>
      <c r="E95" s="85">
        <f>E96+E102+E103</f>
        <v>50841361</v>
      </c>
      <c r="F95" s="85">
        <f>D95-E95</f>
        <v>4353660062</v>
      </c>
      <c r="G95" s="92">
        <f t="shared" si="3"/>
        <v>1.1543045652002733E-2</v>
      </c>
      <c r="H95" s="150"/>
    </row>
    <row r="96" spans="1:9" s="177" customFormat="1" outlineLevel="2" collapsed="1" x14ac:dyDescent="0.3">
      <c r="A96" s="176"/>
      <c r="B96" s="21">
        <v>1</v>
      </c>
      <c r="C96" s="22" t="s">
        <v>17</v>
      </c>
      <c r="D96" s="85">
        <f>D97+D98+D99+D100+D101</f>
        <v>4292827880</v>
      </c>
      <c r="E96" s="85">
        <f>E97+E98+E99+E100+E101</f>
        <v>0</v>
      </c>
      <c r="F96" s="85">
        <f t="shared" si="4"/>
        <v>4292827880</v>
      </c>
      <c r="G96" s="82">
        <f t="shared" si="3"/>
        <v>0</v>
      </c>
      <c r="H96" s="150"/>
    </row>
    <row r="97" spans="1:8" hidden="1" outlineLevel="3" x14ac:dyDescent="0.3">
      <c r="B97" s="25" t="s">
        <v>9</v>
      </c>
      <c r="C97" s="26" t="s">
        <v>42</v>
      </c>
      <c r="D97" s="86">
        <v>474896567</v>
      </c>
      <c r="E97" s="86"/>
      <c r="F97" s="86">
        <f t="shared" si="4"/>
        <v>474896567</v>
      </c>
      <c r="G97" s="87">
        <f t="shared" si="3"/>
        <v>0</v>
      </c>
      <c r="H97" s="158"/>
    </row>
    <row r="98" spans="1:8" hidden="1" outlineLevel="3" x14ac:dyDescent="0.3">
      <c r="B98" s="25" t="s">
        <v>10</v>
      </c>
      <c r="C98" s="26" t="s">
        <v>43</v>
      </c>
      <c r="D98" s="86">
        <v>456534784</v>
      </c>
      <c r="E98" s="86"/>
      <c r="F98" s="86">
        <f t="shared" si="4"/>
        <v>456534784</v>
      </c>
      <c r="G98" s="87">
        <f t="shared" si="3"/>
        <v>0</v>
      </c>
      <c r="H98" s="158"/>
    </row>
    <row r="99" spans="1:8" hidden="1" outlineLevel="3" x14ac:dyDescent="0.3">
      <c r="B99" s="25" t="s">
        <v>11</v>
      </c>
      <c r="C99" s="26" t="s">
        <v>129</v>
      </c>
      <c r="D99" s="86">
        <v>433126789</v>
      </c>
      <c r="E99" s="86"/>
      <c r="F99" s="86">
        <f t="shared" si="4"/>
        <v>433126789</v>
      </c>
      <c r="G99" s="87">
        <f t="shared" si="3"/>
        <v>0</v>
      </c>
      <c r="H99" s="158"/>
    </row>
    <row r="100" spans="1:8" hidden="1" outlineLevel="3" x14ac:dyDescent="0.3">
      <c r="B100" s="25" t="s">
        <v>12</v>
      </c>
      <c r="C100" s="26" t="s">
        <v>130</v>
      </c>
      <c r="D100" s="88">
        <v>8269740</v>
      </c>
      <c r="E100" s="88"/>
      <c r="F100" s="88">
        <f t="shared" si="4"/>
        <v>8269740</v>
      </c>
      <c r="G100" s="87">
        <f t="shared" si="3"/>
        <v>0</v>
      </c>
      <c r="H100" s="174"/>
    </row>
    <row r="101" spans="1:8" hidden="1" outlineLevel="3" x14ac:dyDescent="0.3">
      <c r="B101" s="25" t="s">
        <v>13</v>
      </c>
      <c r="C101" s="26" t="s">
        <v>131</v>
      </c>
      <c r="D101" s="88">
        <v>2920000000</v>
      </c>
      <c r="E101" s="88"/>
      <c r="F101" s="88">
        <f t="shared" si="4"/>
        <v>2920000000</v>
      </c>
      <c r="G101" s="87">
        <f t="shared" si="3"/>
        <v>0</v>
      </c>
      <c r="H101" s="174"/>
    </row>
    <row r="102" spans="1:8" s="177" customFormat="1" ht="37.5" hidden="1" outlineLevel="2" x14ac:dyDescent="0.3">
      <c r="A102" s="142">
        <v>30</v>
      </c>
      <c r="B102" s="21">
        <v>2</v>
      </c>
      <c r="C102" s="22" t="s">
        <v>84</v>
      </c>
      <c r="D102" s="85">
        <v>40553000</v>
      </c>
      <c r="E102" s="85">
        <v>40553000</v>
      </c>
      <c r="F102" s="85">
        <f t="shared" si="4"/>
        <v>0</v>
      </c>
      <c r="G102" s="82">
        <f t="shared" si="3"/>
        <v>1</v>
      </c>
      <c r="H102" s="174" t="s">
        <v>278</v>
      </c>
    </row>
    <row r="103" spans="1:8" s="177" customFormat="1" hidden="1" outlineLevel="2" x14ac:dyDescent="0.3">
      <c r="A103" s="142">
        <v>26</v>
      </c>
      <c r="B103" s="21">
        <v>3</v>
      </c>
      <c r="C103" s="22" t="s">
        <v>163</v>
      </c>
      <c r="D103" s="85">
        <v>71120543</v>
      </c>
      <c r="E103" s="85">
        <v>10288361</v>
      </c>
      <c r="F103" s="85">
        <f t="shared" si="4"/>
        <v>60832182</v>
      </c>
      <c r="G103" s="82">
        <f t="shared" si="3"/>
        <v>0.14466088932982415</v>
      </c>
      <c r="H103" s="174" t="s">
        <v>268</v>
      </c>
    </row>
    <row r="104" spans="1:8" hidden="1" outlineLevel="1" x14ac:dyDescent="0.3">
      <c r="B104" s="21" t="s">
        <v>18</v>
      </c>
      <c r="C104" s="27" t="s">
        <v>132</v>
      </c>
      <c r="D104" s="91">
        <f>D105+D108</f>
        <v>11573492679</v>
      </c>
      <c r="E104" s="91">
        <f>E105+E108</f>
        <v>11573492679</v>
      </c>
      <c r="F104" s="91">
        <f t="shared" si="4"/>
        <v>0</v>
      </c>
      <c r="G104" s="92">
        <f t="shared" si="3"/>
        <v>1</v>
      </c>
      <c r="H104" s="150"/>
    </row>
    <row r="105" spans="1:8" hidden="1" outlineLevel="2" x14ac:dyDescent="0.3">
      <c r="B105" s="21">
        <v>1</v>
      </c>
      <c r="C105" s="22" t="s">
        <v>133</v>
      </c>
      <c r="D105" s="85">
        <f>D106</f>
        <v>9076000000</v>
      </c>
      <c r="E105" s="85">
        <f>E106</f>
        <v>9076000000</v>
      </c>
      <c r="F105" s="85">
        <f t="shared" si="4"/>
        <v>0</v>
      </c>
      <c r="G105" s="82">
        <f t="shared" si="3"/>
        <v>1</v>
      </c>
      <c r="H105" s="150"/>
    </row>
    <row r="106" spans="1:8" ht="19.5" outlineLevel="2" x14ac:dyDescent="0.3">
      <c r="B106" s="28" t="s">
        <v>9</v>
      </c>
      <c r="C106" s="29" t="s">
        <v>17</v>
      </c>
      <c r="D106" s="93">
        <f>D107</f>
        <v>9076000000</v>
      </c>
      <c r="E106" s="93">
        <f>E107</f>
        <v>9076000000</v>
      </c>
      <c r="F106" s="93">
        <f t="shared" si="4"/>
        <v>0</v>
      </c>
      <c r="G106" s="94">
        <f t="shared" si="3"/>
        <v>1</v>
      </c>
      <c r="H106" s="150"/>
    </row>
    <row r="107" spans="1:8" hidden="1" outlineLevel="2" x14ac:dyDescent="0.3">
      <c r="B107" s="25" t="s">
        <v>134</v>
      </c>
      <c r="C107" s="30" t="s">
        <v>135</v>
      </c>
      <c r="D107" s="95">
        <v>9076000000</v>
      </c>
      <c r="E107" s="95">
        <v>9076000000</v>
      </c>
      <c r="F107" s="95">
        <f t="shared" si="4"/>
        <v>0</v>
      </c>
      <c r="G107" s="96">
        <f t="shared" si="3"/>
        <v>1</v>
      </c>
      <c r="H107" s="174" t="s">
        <v>289</v>
      </c>
    </row>
    <row r="108" spans="1:8" hidden="1" outlineLevel="2" x14ac:dyDescent="0.3">
      <c r="B108" s="21">
        <v>2</v>
      </c>
      <c r="C108" s="22" t="s">
        <v>136</v>
      </c>
      <c r="D108" s="85">
        <f>D109+D110+D111+D112</f>
        <v>2497492679</v>
      </c>
      <c r="E108" s="85">
        <f>E109+E110+E111+E112</f>
        <v>2497492679</v>
      </c>
      <c r="F108" s="85">
        <f t="shared" si="4"/>
        <v>0</v>
      </c>
      <c r="G108" s="82">
        <f t="shared" si="3"/>
        <v>1</v>
      </c>
      <c r="H108" s="150"/>
    </row>
    <row r="109" spans="1:8" ht="37.5" hidden="1" outlineLevel="3" x14ac:dyDescent="0.3">
      <c r="A109" s="142">
        <v>30</v>
      </c>
      <c r="B109" s="23" t="s">
        <v>31</v>
      </c>
      <c r="C109" s="31" t="s">
        <v>84</v>
      </c>
      <c r="D109" s="97">
        <v>1135381792</v>
      </c>
      <c r="E109" s="97">
        <v>1135381792</v>
      </c>
      <c r="F109" s="97">
        <f t="shared" si="4"/>
        <v>0</v>
      </c>
      <c r="G109" s="98">
        <f t="shared" si="3"/>
        <v>1</v>
      </c>
      <c r="H109" s="174" t="s">
        <v>279</v>
      </c>
    </row>
    <row r="110" spans="1:8" hidden="1" outlineLevel="3" x14ac:dyDescent="0.3">
      <c r="A110" s="142">
        <v>39</v>
      </c>
      <c r="B110" s="23" t="s">
        <v>32</v>
      </c>
      <c r="C110" s="31" t="s">
        <v>91</v>
      </c>
      <c r="D110" s="97">
        <v>1028145500</v>
      </c>
      <c r="E110" s="97">
        <f>235000000+793145500</f>
        <v>1028145500</v>
      </c>
      <c r="F110" s="97">
        <f t="shared" si="4"/>
        <v>0</v>
      </c>
      <c r="G110" s="98">
        <f t="shared" si="3"/>
        <v>1</v>
      </c>
      <c r="H110" s="174"/>
    </row>
    <row r="111" spans="1:8" ht="93.75" hidden="1" outlineLevel="3" x14ac:dyDescent="0.3">
      <c r="A111" s="142">
        <v>31</v>
      </c>
      <c r="B111" s="23" t="s">
        <v>33</v>
      </c>
      <c r="C111" s="32" t="s">
        <v>98</v>
      </c>
      <c r="D111" s="97">
        <v>303869587</v>
      </c>
      <c r="E111" s="97">
        <v>303869587</v>
      </c>
      <c r="F111" s="97">
        <f t="shared" si="4"/>
        <v>0</v>
      </c>
      <c r="G111" s="98">
        <f t="shared" si="3"/>
        <v>1</v>
      </c>
      <c r="H111" s="174" t="s">
        <v>282</v>
      </c>
    </row>
    <row r="112" spans="1:8" ht="56.25" hidden="1" outlineLevel="3" x14ac:dyDescent="0.3">
      <c r="A112" s="142">
        <v>21</v>
      </c>
      <c r="B112" s="23" t="s">
        <v>34</v>
      </c>
      <c r="C112" s="33" t="s">
        <v>208</v>
      </c>
      <c r="D112" s="99">
        <v>30095800</v>
      </c>
      <c r="E112" s="99">
        <v>30095800</v>
      </c>
      <c r="F112" s="99">
        <f t="shared" si="4"/>
        <v>0</v>
      </c>
      <c r="G112" s="98">
        <f t="shared" si="3"/>
        <v>1</v>
      </c>
      <c r="H112" s="151" t="s">
        <v>266</v>
      </c>
    </row>
    <row r="113" spans="1:8" hidden="1" outlineLevel="1" x14ac:dyDescent="0.3">
      <c r="B113" s="21" t="s">
        <v>35</v>
      </c>
      <c r="C113" s="27" t="s">
        <v>137</v>
      </c>
      <c r="D113" s="91">
        <f>D114+D151</f>
        <v>38080754209</v>
      </c>
      <c r="E113" s="91">
        <f>E114+E151</f>
        <v>16581975210</v>
      </c>
      <c r="F113" s="91">
        <f t="shared" si="4"/>
        <v>21498778999</v>
      </c>
      <c r="G113" s="92">
        <f t="shared" si="3"/>
        <v>0.43544240534188311</v>
      </c>
      <c r="H113" s="150"/>
    </row>
    <row r="114" spans="1:8" hidden="1" outlineLevel="2" x14ac:dyDescent="0.3">
      <c r="B114" s="21" t="s">
        <v>138</v>
      </c>
      <c r="C114" s="27" t="s">
        <v>139</v>
      </c>
      <c r="D114" s="91">
        <f>D115+D137+D138+D139+D140+D141+D142+D143+D144+D145+D146+D147+D148</f>
        <v>22101724209</v>
      </c>
      <c r="E114" s="91">
        <f>E115+E137+E138+E139+E140+E141+E142+E143+E144+E145+E146+E147+E148</f>
        <v>1377779210</v>
      </c>
      <c r="F114" s="91">
        <f t="shared" si="4"/>
        <v>20723944999</v>
      </c>
      <c r="G114" s="92">
        <f t="shared" si="3"/>
        <v>6.2338087154257281E-2</v>
      </c>
      <c r="H114" s="150"/>
    </row>
    <row r="115" spans="1:8" outlineLevel="2" collapsed="1" x14ac:dyDescent="0.3">
      <c r="B115" s="23">
        <v>1</v>
      </c>
      <c r="C115" s="31" t="s">
        <v>17</v>
      </c>
      <c r="D115" s="97">
        <f>D116+D117+D118+D119+D120+D121+D122+D123+D124+D125+D126+D127+D128+D129+D130+D131+D132+D133+D134+D135+D136</f>
        <v>20509463910</v>
      </c>
      <c r="E115" s="97">
        <f>E116+E117+E118+E119+E120+E121+E122+E123+E124+E125+E126+E127+E128+E129+E130+E131+E132+E133+E134+E135+E136</f>
        <v>229325000</v>
      </c>
      <c r="F115" s="97">
        <f t="shared" si="4"/>
        <v>20280138910</v>
      </c>
      <c r="G115" s="98">
        <f t="shared" si="3"/>
        <v>1.1181423415371953E-2</v>
      </c>
      <c r="H115" s="174"/>
    </row>
    <row r="116" spans="1:8" hidden="1" outlineLevel="3" x14ac:dyDescent="0.3">
      <c r="B116" s="25" t="s">
        <v>9</v>
      </c>
      <c r="C116" s="30" t="s">
        <v>140</v>
      </c>
      <c r="D116" s="95">
        <v>1091000000</v>
      </c>
      <c r="E116" s="95"/>
      <c r="F116" s="95">
        <f t="shared" si="4"/>
        <v>1091000000</v>
      </c>
      <c r="G116" s="96">
        <f t="shared" si="3"/>
        <v>0</v>
      </c>
      <c r="H116" s="174"/>
    </row>
    <row r="117" spans="1:8" hidden="1" outlineLevel="3" x14ac:dyDescent="0.3">
      <c r="B117" s="25" t="s">
        <v>10</v>
      </c>
      <c r="C117" s="30" t="s">
        <v>141</v>
      </c>
      <c r="D117" s="95">
        <v>1025596964</v>
      </c>
      <c r="E117" s="95"/>
      <c r="F117" s="95">
        <f t="shared" si="4"/>
        <v>1025596964</v>
      </c>
      <c r="G117" s="96">
        <f t="shared" si="3"/>
        <v>0</v>
      </c>
      <c r="H117" s="174"/>
    </row>
    <row r="118" spans="1:8" hidden="1" outlineLevel="3" x14ac:dyDescent="0.3">
      <c r="B118" s="25" t="s">
        <v>11</v>
      </c>
      <c r="C118" s="30" t="s">
        <v>142</v>
      </c>
      <c r="D118" s="95">
        <v>1807151878</v>
      </c>
      <c r="E118" s="95"/>
      <c r="F118" s="95">
        <f t="shared" si="4"/>
        <v>1807151878</v>
      </c>
      <c r="G118" s="96">
        <f t="shared" si="3"/>
        <v>0</v>
      </c>
      <c r="H118" s="174"/>
    </row>
    <row r="119" spans="1:8" hidden="1" outlineLevel="3" x14ac:dyDescent="0.3">
      <c r="B119" s="25" t="s">
        <v>12</v>
      </c>
      <c r="C119" s="30" t="s">
        <v>143</v>
      </c>
      <c r="D119" s="95">
        <v>1359729732</v>
      </c>
      <c r="E119" s="95"/>
      <c r="F119" s="95">
        <f t="shared" si="4"/>
        <v>1359729732</v>
      </c>
      <c r="G119" s="96">
        <f t="shared" si="3"/>
        <v>0</v>
      </c>
      <c r="H119" s="174"/>
    </row>
    <row r="120" spans="1:8" hidden="1" outlineLevel="3" x14ac:dyDescent="0.3">
      <c r="B120" s="25" t="s">
        <v>13</v>
      </c>
      <c r="C120" s="30" t="s">
        <v>144</v>
      </c>
      <c r="D120" s="95">
        <v>1363240079</v>
      </c>
      <c r="E120" s="95"/>
      <c r="F120" s="95">
        <f t="shared" si="4"/>
        <v>1363240079</v>
      </c>
      <c r="G120" s="96">
        <f t="shared" si="3"/>
        <v>0</v>
      </c>
      <c r="H120" s="174"/>
    </row>
    <row r="121" spans="1:8" s="34" customFormat="1" ht="19.5" hidden="1" outlineLevel="3" x14ac:dyDescent="0.35">
      <c r="A121" s="145"/>
      <c r="B121" s="25" t="s">
        <v>14</v>
      </c>
      <c r="C121" s="30" t="s">
        <v>145</v>
      </c>
      <c r="D121" s="95">
        <v>2019304804</v>
      </c>
      <c r="E121" s="95"/>
      <c r="F121" s="95">
        <f t="shared" si="4"/>
        <v>2019304804</v>
      </c>
      <c r="G121" s="96">
        <f t="shared" si="3"/>
        <v>0</v>
      </c>
      <c r="H121" s="174"/>
    </row>
    <row r="122" spans="1:8" hidden="1" outlineLevel="3" x14ac:dyDescent="0.3">
      <c r="B122" s="25" t="s">
        <v>15</v>
      </c>
      <c r="C122" s="30" t="s">
        <v>146</v>
      </c>
      <c r="D122" s="95">
        <v>738200299</v>
      </c>
      <c r="E122" s="95"/>
      <c r="F122" s="95">
        <f t="shared" si="4"/>
        <v>738200299</v>
      </c>
      <c r="G122" s="96">
        <f t="shared" si="3"/>
        <v>0</v>
      </c>
      <c r="H122" s="174"/>
    </row>
    <row r="123" spans="1:8" s="34" customFormat="1" ht="19.5" hidden="1" outlineLevel="3" x14ac:dyDescent="0.35">
      <c r="A123" s="145"/>
      <c r="B123" s="25" t="s">
        <v>16</v>
      </c>
      <c r="C123" s="30" t="s">
        <v>147</v>
      </c>
      <c r="D123" s="95">
        <v>809392346</v>
      </c>
      <c r="E123" s="95"/>
      <c r="F123" s="95">
        <f t="shared" si="4"/>
        <v>809392346</v>
      </c>
      <c r="G123" s="96">
        <f t="shared" si="3"/>
        <v>0</v>
      </c>
      <c r="H123" s="174"/>
    </row>
    <row r="124" spans="1:8" hidden="1" outlineLevel="3" x14ac:dyDescent="0.3">
      <c r="B124" s="25" t="s">
        <v>19</v>
      </c>
      <c r="C124" s="30" t="s">
        <v>148</v>
      </c>
      <c r="D124" s="95">
        <v>1824842560</v>
      </c>
      <c r="E124" s="95"/>
      <c r="F124" s="95">
        <f t="shared" si="4"/>
        <v>1824842560</v>
      </c>
      <c r="G124" s="96">
        <f t="shared" si="3"/>
        <v>0</v>
      </c>
      <c r="H124" s="174"/>
    </row>
    <row r="125" spans="1:8" s="14" customFormat="1" hidden="1" outlineLevel="3" x14ac:dyDescent="0.3">
      <c r="A125" s="144"/>
      <c r="B125" s="25" t="s">
        <v>20</v>
      </c>
      <c r="C125" s="30" t="s">
        <v>149</v>
      </c>
      <c r="D125" s="95">
        <v>2274474500</v>
      </c>
      <c r="E125" s="95"/>
      <c r="F125" s="95">
        <f t="shared" si="4"/>
        <v>2274474500</v>
      </c>
      <c r="G125" s="96">
        <f t="shared" si="3"/>
        <v>0</v>
      </c>
      <c r="H125" s="174"/>
    </row>
    <row r="126" spans="1:8" hidden="1" outlineLevel="3" x14ac:dyDescent="0.3">
      <c r="B126" s="25" t="s">
        <v>21</v>
      </c>
      <c r="C126" s="30" t="s">
        <v>150</v>
      </c>
      <c r="D126" s="95">
        <v>2247206320</v>
      </c>
      <c r="E126" s="95"/>
      <c r="F126" s="95">
        <f t="shared" si="4"/>
        <v>2247206320</v>
      </c>
      <c r="G126" s="96">
        <f t="shared" si="3"/>
        <v>0</v>
      </c>
      <c r="H126" s="174"/>
    </row>
    <row r="127" spans="1:8" hidden="1" outlineLevel="3" x14ac:dyDescent="0.3">
      <c r="B127" s="25" t="s">
        <v>22</v>
      </c>
      <c r="C127" s="30" t="s">
        <v>151</v>
      </c>
      <c r="D127" s="95">
        <v>315400440</v>
      </c>
      <c r="E127" s="95"/>
      <c r="F127" s="95">
        <f t="shared" si="4"/>
        <v>315400440</v>
      </c>
      <c r="G127" s="96">
        <f t="shared" si="3"/>
        <v>0</v>
      </c>
      <c r="H127" s="174"/>
    </row>
    <row r="128" spans="1:8" hidden="1" outlineLevel="3" x14ac:dyDescent="0.3">
      <c r="B128" s="25" t="s">
        <v>23</v>
      </c>
      <c r="C128" s="30" t="s">
        <v>130</v>
      </c>
      <c r="D128" s="95">
        <v>1755172988</v>
      </c>
      <c r="E128" s="95"/>
      <c r="F128" s="95">
        <f t="shared" si="4"/>
        <v>1755172988</v>
      </c>
      <c r="G128" s="96">
        <f t="shared" si="3"/>
        <v>0</v>
      </c>
      <c r="H128" s="174"/>
    </row>
    <row r="129" spans="1:8" hidden="1" outlineLevel="3" x14ac:dyDescent="0.3">
      <c r="B129" s="25" t="s">
        <v>24</v>
      </c>
      <c r="C129" s="30" t="s">
        <v>152</v>
      </c>
      <c r="D129" s="95">
        <v>120264000</v>
      </c>
      <c r="E129" s="95"/>
      <c r="F129" s="95">
        <f t="shared" si="4"/>
        <v>120264000</v>
      </c>
      <c r="G129" s="96">
        <f t="shared" si="3"/>
        <v>0</v>
      </c>
      <c r="H129" s="174"/>
    </row>
    <row r="130" spans="1:8" hidden="1" outlineLevel="3" x14ac:dyDescent="0.3">
      <c r="B130" s="25" t="s">
        <v>25</v>
      </c>
      <c r="C130" s="30" t="s">
        <v>153</v>
      </c>
      <c r="D130" s="95">
        <v>27394000</v>
      </c>
      <c r="E130" s="95"/>
      <c r="F130" s="95">
        <f t="shared" si="4"/>
        <v>27394000</v>
      </c>
      <c r="G130" s="96">
        <f t="shared" si="3"/>
        <v>0</v>
      </c>
      <c r="H130" s="174"/>
    </row>
    <row r="131" spans="1:8" outlineLevel="3" x14ac:dyDescent="0.3">
      <c r="A131" s="142" t="s">
        <v>295</v>
      </c>
      <c r="B131" s="25" t="s">
        <v>26</v>
      </c>
      <c r="C131" s="30" t="s">
        <v>154</v>
      </c>
      <c r="D131" s="95">
        <v>161042000</v>
      </c>
      <c r="E131" s="95">
        <f>41670943+119371057</f>
        <v>161042000</v>
      </c>
      <c r="F131" s="95">
        <f t="shared" si="4"/>
        <v>0</v>
      </c>
      <c r="G131" s="96">
        <f t="shared" si="3"/>
        <v>1</v>
      </c>
      <c r="H131" s="174" t="s">
        <v>265</v>
      </c>
    </row>
    <row r="132" spans="1:8" hidden="1" outlineLevel="3" x14ac:dyDescent="0.3">
      <c r="A132" s="142">
        <v>20</v>
      </c>
      <c r="B132" s="25" t="s">
        <v>27</v>
      </c>
      <c r="C132" s="30" t="s">
        <v>155</v>
      </c>
      <c r="D132" s="95">
        <v>68283000</v>
      </c>
      <c r="E132" s="95">
        <v>68283000</v>
      </c>
      <c r="F132" s="95">
        <f t="shared" si="4"/>
        <v>0</v>
      </c>
      <c r="G132" s="96">
        <f t="shared" si="3"/>
        <v>1</v>
      </c>
      <c r="H132" s="174" t="s">
        <v>265</v>
      </c>
    </row>
    <row r="133" spans="1:8" hidden="1" outlineLevel="3" x14ac:dyDescent="0.3">
      <c r="B133" s="25" t="s">
        <v>28</v>
      </c>
      <c r="C133" s="30" t="s">
        <v>156</v>
      </c>
      <c r="D133" s="95">
        <v>88440000</v>
      </c>
      <c r="E133" s="95"/>
      <c r="F133" s="95">
        <f t="shared" si="4"/>
        <v>88440000</v>
      </c>
      <c r="G133" s="96">
        <f t="shared" si="3"/>
        <v>0</v>
      </c>
      <c r="H133" s="174"/>
    </row>
    <row r="134" spans="1:8" hidden="1" outlineLevel="3" x14ac:dyDescent="0.3">
      <c r="B134" s="25" t="s">
        <v>29</v>
      </c>
      <c r="C134" s="30" t="s">
        <v>157</v>
      </c>
      <c r="D134" s="95">
        <v>840583000</v>
      </c>
      <c r="E134" s="95"/>
      <c r="F134" s="95">
        <f t="shared" si="4"/>
        <v>840583000</v>
      </c>
      <c r="G134" s="96">
        <f t="shared" si="3"/>
        <v>0</v>
      </c>
      <c r="H134" s="174"/>
    </row>
    <row r="135" spans="1:8" s="14" customFormat="1" hidden="1" outlineLevel="3" x14ac:dyDescent="0.3">
      <c r="A135" s="144"/>
      <c r="B135" s="25" t="s">
        <v>30</v>
      </c>
      <c r="C135" s="30" t="s">
        <v>158</v>
      </c>
      <c r="D135" s="95">
        <v>280939000</v>
      </c>
      <c r="E135" s="95"/>
      <c r="F135" s="95">
        <f t="shared" si="4"/>
        <v>280939000</v>
      </c>
      <c r="G135" s="96">
        <f t="shared" si="3"/>
        <v>0</v>
      </c>
      <c r="H135" s="174"/>
    </row>
    <row r="136" spans="1:8" hidden="1" outlineLevel="3" x14ac:dyDescent="0.3">
      <c r="B136" s="25" t="s">
        <v>159</v>
      </c>
      <c r="C136" s="30" t="s">
        <v>160</v>
      </c>
      <c r="D136" s="95">
        <v>291806000</v>
      </c>
      <c r="E136" s="95"/>
      <c r="F136" s="95">
        <f t="shared" si="4"/>
        <v>291806000</v>
      </c>
      <c r="G136" s="96">
        <f t="shared" si="3"/>
        <v>0</v>
      </c>
      <c r="H136" s="174"/>
    </row>
    <row r="137" spans="1:8" hidden="1" outlineLevel="2" x14ac:dyDescent="0.3">
      <c r="B137" s="23">
        <v>2</v>
      </c>
      <c r="C137" s="24" t="s">
        <v>161</v>
      </c>
      <c r="D137" s="89">
        <v>42311000</v>
      </c>
      <c r="E137" s="89"/>
      <c r="F137" s="89">
        <f t="shared" si="4"/>
        <v>42311000</v>
      </c>
      <c r="G137" s="90">
        <f t="shared" si="3"/>
        <v>0</v>
      </c>
      <c r="H137" s="174"/>
    </row>
    <row r="138" spans="1:8" hidden="1" outlineLevel="2" x14ac:dyDescent="0.3">
      <c r="A138" s="142">
        <v>29</v>
      </c>
      <c r="B138" s="23">
        <v>3</v>
      </c>
      <c r="C138" s="31" t="s">
        <v>78</v>
      </c>
      <c r="D138" s="97">
        <v>23063728</v>
      </c>
      <c r="E138" s="97">
        <v>23063728</v>
      </c>
      <c r="F138" s="97">
        <f t="shared" si="4"/>
        <v>0</v>
      </c>
      <c r="G138" s="98">
        <f t="shared" si="3"/>
        <v>1</v>
      </c>
      <c r="H138" s="174"/>
    </row>
    <row r="139" spans="1:8" hidden="1" outlineLevel="2" x14ac:dyDescent="0.3">
      <c r="B139" s="23">
        <v>4</v>
      </c>
      <c r="C139" s="31" t="s">
        <v>162</v>
      </c>
      <c r="D139" s="97">
        <v>248115178</v>
      </c>
      <c r="E139" s="97"/>
      <c r="F139" s="97">
        <f t="shared" si="4"/>
        <v>248115178</v>
      </c>
      <c r="G139" s="98">
        <f t="shared" si="3"/>
        <v>0</v>
      </c>
      <c r="H139" s="174"/>
    </row>
    <row r="140" spans="1:8" ht="37.5" hidden="1" outlineLevel="2" x14ac:dyDescent="0.3">
      <c r="A140" s="142">
        <v>40</v>
      </c>
      <c r="B140" s="23">
        <v>5</v>
      </c>
      <c r="C140" s="31" t="s">
        <v>91</v>
      </c>
      <c r="D140" s="97">
        <v>228000000</v>
      </c>
      <c r="E140" s="97">
        <v>228000000</v>
      </c>
      <c r="F140" s="97">
        <f t="shared" si="4"/>
        <v>0</v>
      </c>
      <c r="G140" s="98">
        <f t="shared" si="3"/>
        <v>1</v>
      </c>
      <c r="H140" s="174" t="s">
        <v>286</v>
      </c>
    </row>
    <row r="141" spans="1:8" ht="56.25" hidden="1" outlineLevel="2" x14ac:dyDescent="0.3">
      <c r="A141" s="142">
        <v>31</v>
      </c>
      <c r="B141" s="23">
        <v>6</v>
      </c>
      <c r="C141" s="31" t="s">
        <v>98</v>
      </c>
      <c r="D141" s="97">
        <v>33992197</v>
      </c>
      <c r="E141" s="97">
        <v>33992197</v>
      </c>
      <c r="F141" s="97">
        <f t="shared" si="4"/>
        <v>0</v>
      </c>
      <c r="G141" s="98">
        <f t="shared" si="3"/>
        <v>1</v>
      </c>
      <c r="H141" s="174" t="s">
        <v>280</v>
      </c>
    </row>
    <row r="142" spans="1:8" ht="56.25" hidden="1" outlineLevel="2" x14ac:dyDescent="0.3">
      <c r="B142" s="23">
        <v>7</v>
      </c>
      <c r="C142" s="31" t="s">
        <v>105</v>
      </c>
      <c r="D142" s="97">
        <v>127411821</v>
      </c>
      <c r="E142" s="97"/>
      <c r="F142" s="97">
        <f t="shared" si="4"/>
        <v>127411821</v>
      </c>
      <c r="G142" s="98">
        <f t="shared" si="3"/>
        <v>0</v>
      </c>
      <c r="H142" s="174" t="s">
        <v>272</v>
      </c>
    </row>
    <row r="143" spans="1:8" hidden="1" outlineLevel="2" x14ac:dyDescent="0.3">
      <c r="B143" s="23">
        <v>8</v>
      </c>
      <c r="C143" s="31" t="s">
        <v>161</v>
      </c>
      <c r="D143" s="97">
        <v>15060000</v>
      </c>
      <c r="E143" s="97"/>
      <c r="F143" s="97">
        <f t="shared" si="4"/>
        <v>15060000</v>
      </c>
      <c r="G143" s="98">
        <f t="shared" si="3"/>
        <v>0</v>
      </c>
      <c r="H143" s="174"/>
    </row>
    <row r="144" spans="1:8" s="14" customFormat="1" hidden="1" outlineLevel="2" x14ac:dyDescent="0.3">
      <c r="A144" s="144"/>
      <c r="B144" s="23">
        <v>9</v>
      </c>
      <c r="C144" s="31" t="s">
        <v>208</v>
      </c>
      <c r="D144" s="97">
        <v>10908090</v>
      </c>
      <c r="E144" s="97"/>
      <c r="F144" s="97">
        <f t="shared" si="4"/>
        <v>10908090</v>
      </c>
      <c r="G144" s="98">
        <f t="shared" si="3"/>
        <v>0</v>
      </c>
      <c r="H144" s="174"/>
    </row>
    <row r="145" spans="1:8" hidden="1" outlineLevel="2" x14ac:dyDescent="0.3">
      <c r="A145" s="142">
        <v>27</v>
      </c>
      <c r="B145" s="23">
        <v>10</v>
      </c>
      <c r="C145" s="31" t="s">
        <v>163</v>
      </c>
      <c r="D145" s="97">
        <v>9399000</v>
      </c>
      <c r="E145" s="97">
        <v>9399000</v>
      </c>
      <c r="F145" s="97">
        <f t="shared" si="4"/>
        <v>0</v>
      </c>
      <c r="G145" s="98">
        <f t="shared" si="3"/>
        <v>1</v>
      </c>
      <c r="H145" s="174" t="s">
        <v>265</v>
      </c>
    </row>
    <row r="146" spans="1:8" ht="56.25" hidden="1" outlineLevel="2" x14ac:dyDescent="0.3">
      <c r="A146" s="142">
        <v>62</v>
      </c>
      <c r="B146" s="23">
        <v>11</v>
      </c>
      <c r="C146" s="31" t="s">
        <v>164</v>
      </c>
      <c r="D146" s="97">
        <v>673307000</v>
      </c>
      <c r="E146" s="97">
        <v>673307000</v>
      </c>
      <c r="F146" s="97">
        <f t="shared" si="4"/>
        <v>0</v>
      </c>
      <c r="G146" s="98">
        <f t="shared" si="3"/>
        <v>1</v>
      </c>
      <c r="H146" s="174" t="s">
        <v>293</v>
      </c>
    </row>
    <row r="147" spans="1:8" hidden="1" outlineLevel="2" x14ac:dyDescent="0.3">
      <c r="A147" s="142">
        <v>19</v>
      </c>
      <c r="B147" s="23">
        <v>12</v>
      </c>
      <c r="C147" s="31" t="s">
        <v>165</v>
      </c>
      <c r="D147" s="97">
        <v>9794285</v>
      </c>
      <c r="E147" s="97">
        <v>9794285</v>
      </c>
      <c r="F147" s="97">
        <f t="shared" si="4"/>
        <v>0</v>
      </c>
      <c r="G147" s="98">
        <f t="shared" si="3"/>
        <v>1</v>
      </c>
      <c r="H147" s="174" t="s">
        <v>265</v>
      </c>
    </row>
    <row r="148" spans="1:8" hidden="1" outlineLevel="2" x14ac:dyDescent="0.3">
      <c r="A148" s="608">
        <v>22</v>
      </c>
      <c r="B148" s="23">
        <v>13</v>
      </c>
      <c r="C148" s="35" t="s">
        <v>209</v>
      </c>
      <c r="D148" s="97">
        <f>D149+D150</f>
        <v>170898000</v>
      </c>
      <c r="E148" s="97">
        <f>E149+E150</f>
        <v>170898000</v>
      </c>
      <c r="F148" s="97">
        <f t="shared" si="4"/>
        <v>0</v>
      </c>
      <c r="G148" s="98">
        <f t="shared" si="3"/>
        <v>1</v>
      </c>
      <c r="H148" s="174"/>
    </row>
    <row r="149" spans="1:8" hidden="1" outlineLevel="3" x14ac:dyDescent="0.3">
      <c r="A149" s="608"/>
      <c r="B149" s="25" t="s">
        <v>134</v>
      </c>
      <c r="C149" s="36" t="s">
        <v>166</v>
      </c>
      <c r="D149" s="95">
        <v>9529000</v>
      </c>
      <c r="E149" s="95">
        <v>9529000</v>
      </c>
      <c r="F149" s="95">
        <f t="shared" si="4"/>
        <v>0</v>
      </c>
      <c r="G149" s="96">
        <f t="shared" si="3"/>
        <v>1</v>
      </c>
      <c r="H149" s="174" t="s">
        <v>265</v>
      </c>
    </row>
    <row r="150" spans="1:8" hidden="1" outlineLevel="3" x14ac:dyDescent="0.3">
      <c r="A150" s="608"/>
      <c r="B150" s="25" t="s">
        <v>134</v>
      </c>
      <c r="C150" s="37" t="s">
        <v>166</v>
      </c>
      <c r="D150" s="100">
        <v>161369000</v>
      </c>
      <c r="E150" s="100">
        <v>161369000</v>
      </c>
      <c r="F150" s="100">
        <f t="shared" si="4"/>
        <v>0</v>
      </c>
      <c r="G150" s="87">
        <f t="shared" si="3"/>
        <v>1</v>
      </c>
      <c r="H150" s="174" t="s">
        <v>265</v>
      </c>
    </row>
    <row r="151" spans="1:8" hidden="1" outlineLevel="2" x14ac:dyDescent="0.3">
      <c r="B151" s="21" t="s">
        <v>167</v>
      </c>
      <c r="C151" s="38" t="s">
        <v>168</v>
      </c>
      <c r="D151" s="101">
        <f>D152+D161+D166+D172+D176+D179+D183</f>
        <v>15979030000</v>
      </c>
      <c r="E151" s="101">
        <f>E152+E161+E166+E172+E176+E179+E183</f>
        <v>15204196000</v>
      </c>
      <c r="F151" s="101">
        <f t="shared" si="4"/>
        <v>774834000</v>
      </c>
      <c r="G151" s="92">
        <f t="shared" si="3"/>
        <v>0.9515093219050218</v>
      </c>
      <c r="H151" s="152"/>
    </row>
    <row r="152" spans="1:8" ht="39" hidden="1" outlineLevel="2" x14ac:dyDescent="0.3">
      <c r="A152" s="173"/>
      <c r="B152" s="28">
        <v>1</v>
      </c>
      <c r="C152" s="39" t="s">
        <v>44</v>
      </c>
      <c r="D152" s="102">
        <f>D153+D157</f>
        <v>2061945000</v>
      </c>
      <c r="E152" s="102">
        <f>E153+E157</f>
        <v>2061945000</v>
      </c>
      <c r="F152" s="102">
        <f t="shared" si="4"/>
        <v>0</v>
      </c>
      <c r="G152" s="103">
        <f t="shared" si="3"/>
        <v>1</v>
      </c>
      <c r="H152" s="174"/>
    </row>
    <row r="153" spans="1:8" ht="18.75" hidden="1" customHeight="1" outlineLevel="2" x14ac:dyDescent="0.3">
      <c r="A153" s="173"/>
      <c r="B153" s="23" t="s">
        <v>9</v>
      </c>
      <c r="C153" s="24" t="s">
        <v>169</v>
      </c>
      <c r="D153" s="89">
        <f>D154+D155+D156</f>
        <v>1016268000</v>
      </c>
      <c r="E153" s="89">
        <f>E154+E155+E156</f>
        <v>1016268000</v>
      </c>
      <c r="F153" s="89">
        <f t="shared" si="4"/>
        <v>0</v>
      </c>
      <c r="G153" s="90">
        <f t="shared" si="3"/>
        <v>1</v>
      </c>
      <c r="H153" s="607" t="s">
        <v>251</v>
      </c>
    </row>
    <row r="154" spans="1:8" hidden="1" outlineLevel="3" x14ac:dyDescent="0.3">
      <c r="A154" s="173">
        <v>1</v>
      </c>
      <c r="B154" s="23"/>
      <c r="C154" s="26" t="s">
        <v>170</v>
      </c>
      <c r="D154" s="88">
        <v>965103000</v>
      </c>
      <c r="E154" s="88">
        <v>965103000</v>
      </c>
      <c r="F154" s="88">
        <f t="shared" si="4"/>
        <v>0</v>
      </c>
      <c r="G154" s="87">
        <f t="shared" si="3"/>
        <v>1</v>
      </c>
      <c r="H154" s="607"/>
    </row>
    <row r="155" spans="1:8" ht="56.25" hidden="1" outlineLevel="3" x14ac:dyDescent="0.3">
      <c r="A155" s="173">
        <v>2</v>
      </c>
      <c r="B155" s="23"/>
      <c r="C155" s="26" t="s">
        <v>171</v>
      </c>
      <c r="D155" s="88">
        <v>17080000</v>
      </c>
      <c r="E155" s="88">
        <v>17080000</v>
      </c>
      <c r="F155" s="88">
        <f t="shared" si="4"/>
        <v>0</v>
      </c>
      <c r="G155" s="87">
        <f t="shared" ref="G155:G218" si="7">E155/D155</f>
        <v>1</v>
      </c>
      <c r="H155" s="607"/>
    </row>
    <row r="156" spans="1:8" ht="37.5" hidden="1" outlineLevel="3" x14ac:dyDescent="0.3">
      <c r="A156" s="173">
        <v>3</v>
      </c>
      <c r="B156" s="23"/>
      <c r="C156" s="26" t="s">
        <v>172</v>
      </c>
      <c r="D156" s="88">
        <v>34085000</v>
      </c>
      <c r="E156" s="88">
        <v>34085000</v>
      </c>
      <c r="F156" s="88">
        <f t="shared" ref="F156:F219" si="8">D156-E156</f>
        <v>0</v>
      </c>
      <c r="G156" s="87">
        <f t="shared" si="7"/>
        <v>1</v>
      </c>
      <c r="H156" s="607"/>
    </row>
    <row r="157" spans="1:8" ht="18.75" hidden="1" customHeight="1" outlineLevel="2" x14ac:dyDescent="0.3">
      <c r="B157" s="23" t="s">
        <v>10</v>
      </c>
      <c r="C157" s="24" t="s">
        <v>173</v>
      </c>
      <c r="D157" s="89">
        <f>D158+D159+D160</f>
        <v>1045677000</v>
      </c>
      <c r="E157" s="89">
        <f>E158+E159+E160</f>
        <v>1045677000</v>
      </c>
      <c r="F157" s="89">
        <f t="shared" si="8"/>
        <v>0</v>
      </c>
      <c r="G157" s="90">
        <f t="shared" si="7"/>
        <v>1</v>
      </c>
      <c r="H157" s="607"/>
    </row>
    <row r="158" spans="1:8" ht="18.75" hidden="1" customHeight="1" outlineLevel="3" x14ac:dyDescent="0.3">
      <c r="A158" s="142">
        <v>4</v>
      </c>
      <c r="B158" s="23"/>
      <c r="C158" s="26" t="s">
        <v>174</v>
      </c>
      <c r="D158" s="88">
        <v>984933000</v>
      </c>
      <c r="E158" s="88">
        <v>984933000</v>
      </c>
      <c r="F158" s="88">
        <f t="shared" si="8"/>
        <v>0</v>
      </c>
      <c r="G158" s="87">
        <f t="shared" si="7"/>
        <v>1</v>
      </c>
      <c r="H158" s="607"/>
    </row>
    <row r="159" spans="1:8" ht="56.25" hidden="1" outlineLevel="3" x14ac:dyDescent="0.3">
      <c r="A159" s="142">
        <v>5</v>
      </c>
      <c r="B159" s="23"/>
      <c r="C159" s="26" t="s">
        <v>171</v>
      </c>
      <c r="D159" s="88">
        <v>14390000</v>
      </c>
      <c r="E159" s="88">
        <v>14390000</v>
      </c>
      <c r="F159" s="88">
        <f t="shared" si="8"/>
        <v>0</v>
      </c>
      <c r="G159" s="87">
        <f t="shared" si="7"/>
        <v>1</v>
      </c>
      <c r="H159" s="607"/>
    </row>
    <row r="160" spans="1:8" ht="37.5" hidden="1" outlineLevel="3" x14ac:dyDescent="0.3">
      <c r="A160" s="142">
        <v>6</v>
      </c>
      <c r="B160" s="23"/>
      <c r="C160" s="26" t="s">
        <v>172</v>
      </c>
      <c r="D160" s="88">
        <v>46354000</v>
      </c>
      <c r="E160" s="88">
        <v>46354000</v>
      </c>
      <c r="F160" s="88">
        <f t="shared" si="8"/>
        <v>0</v>
      </c>
      <c r="G160" s="87">
        <f t="shared" si="7"/>
        <v>1</v>
      </c>
      <c r="H160" s="607"/>
    </row>
    <row r="161" spans="1:8" ht="39" hidden="1" outlineLevel="2" x14ac:dyDescent="0.3">
      <c r="B161" s="28">
        <v>2</v>
      </c>
      <c r="C161" s="39" t="s">
        <v>121</v>
      </c>
      <c r="D161" s="102">
        <f>D162+D164</f>
        <v>220892000</v>
      </c>
      <c r="E161" s="102">
        <f>E162+E164</f>
        <v>0</v>
      </c>
      <c r="F161" s="102">
        <f t="shared" si="8"/>
        <v>220892000</v>
      </c>
      <c r="G161" s="103">
        <f t="shared" si="7"/>
        <v>0</v>
      </c>
      <c r="H161" s="150"/>
    </row>
    <row r="162" spans="1:8" hidden="1" outlineLevel="2" x14ac:dyDescent="0.3">
      <c r="B162" s="23" t="s">
        <v>31</v>
      </c>
      <c r="C162" s="24" t="s">
        <v>175</v>
      </c>
      <c r="D162" s="89">
        <f>D163</f>
        <v>189761000</v>
      </c>
      <c r="E162" s="89">
        <f>E163</f>
        <v>0</v>
      </c>
      <c r="F162" s="89">
        <f t="shared" si="8"/>
        <v>189761000</v>
      </c>
      <c r="G162" s="90">
        <f t="shared" si="7"/>
        <v>0</v>
      </c>
      <c r="H162" s="174"/>
    </row>
    <row r="163" spans="1:8" ht="37.5" hidden="1" outlineLevel="3" x14ac:dyDescent="0.3">
      <c r="B163" s="21"/>
      <c r="C163" s="26" t="s">
        <v>176</v>
      </c>
      <c r="D163" s="88">
        <v>189761000</v>
      </c>
      <c r="E163" s="88"/>
      <c r="F163" s="88">
        <f t="shared" si="8"/>
        <v>189761000</v>
      </c>
      <c r="G163" s="87">
        <f t="shared" si="7"/>
        <v>0</v>
      </c>
      <c r="H163" s="174"/>
    </row>
    <row r="164" spans="1:8" hidden="1" outlineLevel="2" x14ac:dyDescent="0.3">
      <c r="B164" s="23" t="s">
        <v>177</v>
      </c>
      <c r="C164" s="24" t="s">
        <v>178</v>
      </c>
      <c r="D164" s="89">
        <f>D165</f>
        <v>31131000</v>
      </c>
      <c r="E164" s="89">
        <f>E165</f>
        <v>0</v>
      </c>
      <c r="F164" s="89">
        <f t="shared" si="8"/>
        <v>31131000</v>
      </c>
      <c r="G164" s="90">
        <f t="shared" si="7"/>
        <v>0</v>
      </c>
      <c r="H164" s="174"/>
    </row>
    <row r="165" spans="1:8" ht="37.5" hidden="1" outlineLevel="3" x14ac:dyDescent="0.3">
      <c r="B165" s="28"/>
      <c r="C165" s="26" t="s">
        <v>179</v>
      </c>
      <c r="D165" s="88">
        <v>31131000</v>
      </c>
      <c r="E165" s="88"/>
      <c r="F165" s="88">
        <f t="shared" si="8"/>
        <v>31131000</v>
      </c>
      <c r="G165" s="87">
        <f t="shared" si="7"/>
        <v>0</v>
      </c>
      <c r="H165" s="174"/>
    </row>
    <row r="166" spans="1:8" ht="39" hidden="1" outlineLevel="2" x14ac:dyDescent="0.3">
      <c r="A166" s="608">
        <v>43</v>
      </c>
      <c r="B166" s="21">
        <v>3</v>
      </c>
      <c r="C166" s="39" t="s">
        <v>210</v>
      </c>
      <c r="D166" s="102">
        <f>D167</f>
        <v>3335290000</v>
      </c>
      <c r="E166" s="102">
        <f>E167</f>
        <v>3335290000</v>
      </c>
      <c r="F166" s="102">
        <f t="shared" si="8"/>
        <v>0</v>
      </c>
      <c r="G166" s="103">
        <f t="shared" si="7"/>
        <v>1</v>
      </c>
      <c r="H166" s="609" t="s">
        <v>288</v>
      </c>
    </row>
    <row r="167" spans="1:8" ht="75" hidden="1" outlineLevel="2" x14ac:dyDescent="0.3">
      <c r="A167" s="608"/>
      <c r="B167" s="23" t="s">
        <v>180</v>
      </c>
      <c r="C167" s="24" t="s">
        <v>181</v>
      </c>
      <c r="D167" s="89">
        <f>D168+D169+D170+D171</f>
        <v>3335290000</v>
      </c>
      <c r="E167" s="89">
        <f>E168+E169+E170+E171</f>
        <v>3335290000</v>
      </c>
      <c r="F167" s="89">
        <f t="shared" si="8"/>
        <v>0</v>
      </c>
      <c r="G167" s="90">
        <f t="shared" si="7"/>
        <v>1</v>
      </c>
      <c r="H167" s="610"/>
    </row>
    <row r="168" spans="1:8" ht="56.25" hidden="1" outlineLevel="3" x14ac:dyDescent="0.3">
      <c r="A168" s="608"/>
      <c r="B168" s="21"/>
      <c r="C168" s="26" t="s">
        <v>182</v>
      </c>
      <c r="D168" s="88">
        <v>3080529000</v>
      </c>
      <c r="E168" s="88">
        <v>3080529000</v>
      </c>
      <c r="F168" s="88">
        <f t="shared" si="8"/>
        <v>0</v>
      </c>
      <c r="G168" s="87">
        <f t="shared" si="7"/>
        <v>1</v>
      </c>
      <c r="H168" s="610"/>
    </row>
    <row r="169" spans="1:8" ht="56.25" hidden="1" outlineLevel="3" x14ac:dyDescent="0.3">
      <c r="A169" s="608"/>
      <c r="B169" s="21"/>
      <c r="C169" s="26" t="s">
        <v>183</v>
      </c>
      <c r="D169" s="88">
        <v>151571000</v>
      </c>
      <c r="E169" s="88">
        <v>151571000</v>
      </c>
      <c r="F169" s="88">
        <f t="shared" si="8"/>
        <v>0</v>
      </c>
      <c r="G169" s="87">
        <f t="shared" si="7"/>
        <v>1</v>
      </c>
      <c r="H169" s="610"/>
    </row>
    <row r="170" spans="1:8" ht="37.5" hidden="1" outlineLevel="3" x14ac:dyDescent="0.3">
      <c r="A170" s="608"/>
      <c r="B170" s="21"/>
      <c r="C170" s="26" t="s">
        <v>184</v>
      </c>
      <c r="D170" s="88">
        <v>86234000</v>
      </c>
      <c r="E170" s="88">
        <v>86234000</v>
      </c>
      <c r="F170" s="88">
        <f t="shared" si="8"/>
        <v>0</v>
      </c>
      <c r="G170" s="87">
        <f t="shared" si="7"/>
        <v>1</v>
      </c>
      <c r="H170" s="610"/>
    </row>
    <row r="171" spans="1:8" ht="37.5" hidden="1" outlineLevel="3" x14ac:dyDescent="0.3">
      <c r="A171" s="608"/>
      <c r="B171" s="21"/>
      <c r="C171" s="26" t="s">
        <v>185</v>
      </c>
      <c r="D171" s="88">
        <v>16956000</v>
      </c>
      <c r="E171" s="88">
        <v>16956000</v>
      </c>
      <c r="F171" s="88">
        <f t="shared" si="8"/>
        <v>0</v>
      </c>
      <c r="G171" s="87">
        <f t="shared" si="7"/>
        <v>1</v>
      </c>
      <c r="H171" s="611"/>
    </row>
    <row r="172" spans="1:8" ht="19.5" hidden="1" outlineLevel="2" x14ac:dyDescent="0.3">
      <c r="A172" s="608">
        <v>7</v>
      </c>
      <c r="B172" s="21">
        <v>4</v>
      </c>
      <c r="C172" s="39" t="s">
        <v>211</v>
      </c>
      <c r="D172" s="102">
        <f>D173</f>
        <v>84207000</v>
      </c>
      <c r="E172" s="102">
        <f>E173</f>
        <v>84207000</v>
      </c>
      <c r="F172" s="102">
        <f t="shared" si="8"/>
        <v>0</v>
      </c>
      <c r="G172" s="103">
        <f t="shared" si="7"/>
        <v>1</v>
      </c>
      <c r="H172" s="607" t="s">
        <v>252</v>
      </c>
    </row>
    <row r="173" spans="1:8" ht="56.25" hidden="1" outlineLevel="2" x14ac:dyDescent="0.3">
      <c r="A173" s="608"/>
      <c r="B173" s="23" t="s">
        <v>49</v>
      </c>
      <c r="C173" s="24" t="s">
        <v>186</v>
      </c>
      <c r="D173" s="89">
        <f>D174+D175</f>
        <v>84207000</v>
      </c>
      <c r="E173" s="89">
        <f>E174+E175</f>
        <v>84207000</v>
      </c>
      <c r="F173" s="89">
        <f t="shared" si="8"/>
        <v>0</v>
      </c>
      <c r="G173" s="90">
        <f t="shared" si="7"/>
        <v>1</v>
      </c>
      <c r="H173" s="607"/>
    </row>
    <row r="174" spans="1:8" ht="19.5" hidden="1" outlineLevel="3" x14ac:dyDescent="0.3">
      <c r="A174" s="608"/>
      <c r="B174" s="28"/>
      <c r="C174" s="26" t="s">
        <v>187</v>
      </c>
      <c r="D174" s="88">
        <v>41638000</v>
      </c>
      <c r="E174" s="88">
        <v>41638000</v>
      </c>
      <c r="F174" s="88">
        <f t="shared" si="8"/>
        <v>0</v>
      </c>
      <c r="G174" s="87">
        <f t="shared" si="7"/>
        <v>1</v>
      </c>
      <c r="H174" s="607"/>
    </row>
    <row r="175" spans="1:8" ht="37.5" hidden="1" outlineLevel="3" x14ac:dyDescent="0.3">
      <c r="A175" s="608"/>
      <c r="B175" s="28"/>
      <c r="C175" s="26" t="s">
        <v>188</v>
      </c>
      <c r="D175" s="88">
        <v>42569000</v>
      </c>
      <c r="E175" s="88">
        <v>42569000</v>
      </c>
      <c r="F175" s="88">
        <f t="shared" si="8"/>
        <v>0</v>
      </c>
      <c r="G175" s="87">
        <f t="shared" si="7"/>
        <v>1</v>
      </c>
      <c r="H175" s="607"/>
    </row>
    <row r="176" spans="1:8" ht="19.5" hidden="1" outlineLevel="2" x14ac:dyDescent="0.3">
      <c r="A176" s="608">
        <v>8</v>
      </c>
      <c r="B176" s="21">
        <v>5</v>
      </c>
      <c r="C176" s="39" t="s">
        <v>212</v>
      </c>
      <c r="D176" s="102">
        <f>D177</f>
        <v>841700000</v>
      </c>
      <c r="E176" s="102">
        <f>E177</f>
        <v>841700000</v>
      </c>
      <c r="F176" s="102">
        <f t="shared" si="8"/>
        <v>0</v>
      </c>
      <c r="G176" s="103">
        <f t="shared" si="7"/>
        <v>1</v>
      </c>
      <c r="H176" s="150"/>
    </row>
    <row r="177" spans="1:8" ht="56.25" hidden="1" outlineLevel="2" x14ac:dyDescent="0.3">
      <c r="A177" s="608"/>
      <c r="B177" s="23" t="s">
        <v>50</v>
      </c>
      <c r="C177" s="41" t="s">
        <v>189</v>
      </c>
      <c r="D177" s="89">
        <f>D178</f>
        <v>841700000</v>
      </c>
      <c r="E177" s="89">
        <f>E178</f>
        <v>841700000</v>
      </c>
      <c r="F177" s="89">
        <f t="shared" si="8"/>
        <v>0</v>
      </c>
      <c r="G177" s="90">
        <f t="shared" si="7"/>
        <v>1</v>
      </c>
      <c r="H177" s="174"/>
    </row>
    <row r="178" spans="1:8" ht="93.75" hidden="1" outlineLevel="3" x14ac:dyDescent="0.3">
      <c r="A178" s="608"/>
      <c r="B178" s="23"/>
      <c r="C178" s="42" t="s">
        <v>190</v>
      </c>
      <c r="D178" s="88">
        <v>841700000</v>
      </c>
      <c r="E178" s="88">
        <v>841700000</v>
      </c>
      <c r="F178" s="88">
        <f t="shared" si="8"/>
        <v>0</v>
      </c>
      <c r="G178" s="87">
        <f t="shared" si="7"/>
        <v>1</v>
      </c>
      <c r="H178" s="174" t="s">
        <v>253</v>
      </c>
    </row>
    <row r="179" spans="1:8" ht="39" hidden="1" outlineLevel="2" x14ac:dyDescent="0.3">
      <c r="B179" s="21">
        <v>6</v>
      </c>
      <c r="C179" s="43" t="s">
        <v>122</v>
      </c>
      <c r="D179" s="102">
        <f>D180</f>
        <v>89398000</v>
      </c>
      <c r="E179" s="102">
        <f>E180</f>
        <v>89398000</v>
      </c>
      <c r="F179" s="102">
        <f t="shared" si="8"/>
        <v>0</v>
      </c>
      <c r="G179" s="103">
        <f t="shared" si="7"/>
        <v>1</v>
      </c>
      <c r="H179" s="150"/>
    </row>
    <row r="180" spans="1:8" ht="37.5" hidden="1" outlineLevel="2" x14ac:dyDescent="0.3">
      <c r="B180" s="23" t="s">
        <v>191</v>
      </c>
      <c r="C180" s="44" t="s">
        <v>192</v>
      </c>
      <c r="D180" s="89">
        <f>D181+D182</f>
        <v>89398000</v>
      </c>
      <c r="E180" s="89">
        <f>E181+E182</f>
        <v>89398000</v>
      </c>
      <c r="F180" s="89">
        <f t="shared" si="8"/>
        <v>0</v>
      </c>
      <c r="G180" s="90">
        <f t="shared" si="7"/>
        <v>1</v>
      </c>
      <c r="H180" s="174"/>
    </row>
    <row r="181" spans="1:8" hidden="1" outlineLevel="3" x14ac:dyDescent="0.3">
      <c r="A181" s="142">
        <v>9</v>
      </c>
      <c r="B181" s="21"/>
      <c r="C181" s="45" t="s">
        <v>193</v>
      </c>
      <c r="D181" s="88">
        <v>20866000</v>
      </c>
      <c r="E181" s="88">
        <v>20866000</v>
      </c>
      <c r="F181" s="88">
        <f t="shared" si="8"/>
        <v>0</v>
      </c>
      <c r="G181" s="87">
        <f t="shared" si="7"/>
        <v>1</v>
      </c>
      <c r="H181" s="174" t="s">
        <v>254</v>
      </c>
    </row>
    <row r="182" spans="1:8" hidden="1" outlineLevel="3" x14ac:dyDescent="0.3">
      <c r="A182" s="142">
        <v>10</v>
      </c>
      <c r="B182" s="21"/>
      <c r="C182" s="45" t="s">
        <v>194</v>
      </c>
      <c r="D182" s="88">
        <v>68532000</v>
      </c>
      <c r="E182" s="88">
        <v>68532000</v>
      </c>
      <c r="F182" s="88">
        <f t="shared" si="8"/>
        <v>0</v>
      </c>
      <c r="G182" s="87">
        <f t="shared" si="7"/>
        <v>1</v>
      </c>
      <c r="H182" s="174" t="s">
        <v>255</v>
      </c>
    </row>
    <row r="183" spans="1:8" ht="39" hidden="1" outlineLevel="2" x14ac:dyDescent="0.3">
      <c r="A183" s="608">
        <v>12</v>
      </c>
      <c r="B183" s="28">
        <v>7</v>
      </c>
      <c r="C183" s="39" t="s">
        <v>213</v>
      </c>
      <c r="D183" s="102">
        <f>D184</f>
        <v>9345598000</v>
      </c>
      <c r="E183" s="102">
        <f>E184</f>
        <v>8791656000</v>
      </c>
      <c r="F183" s="102">
        <f t="shared" si="8"/>
        <v>553942000</v>
      </c>
      <c r="G183" s="103">
        <f t="shared" si="7"/>
        <v>0.94072696043634663</v>
      </c>
      <c r="H183" s="607" t="s">
        <v>257</v>
      </c>
    </row>
    <row r="184" spans="1:8" ht="56.25" hidden="1" outlineLevel="2" x14ac:dyDescent="0.3">
      <c r="A184" s="608"/>
      <c r="B184" s="23" t="s">
        <v>195</v>
      </c>
      <c r="C184" s="41" t="s">
        <v>196</v>
      </c>
      <c r="D184" s="89">
        <f>D185</f>
        <v>9345598000</v>
      </c>
      <c r="E184" s="89">
        <f>E185</f>
        <v>8791656000</v>
      </c>
      <c r="F184" s="89">
        <f t="shared" si="8"/>
        <v>553942000</v>
      </c>
      <c r="G184" s="90">
        <f t="shared" si="7"/>
        <v>0.94072696043634663</v>
      </c>
      <c r="H184" s="607"/>
    </row>
    <row r="185" spans="1:8" hidden="1" outlineLevel="3" x14ac:dyDescent="0.3">
      <c r="A185" s="608"/>
      <c r="B185" s="25"/>
      <c r="C185" s="42" t="s">
        <v>197</v>
      </c>
      <c r="D185" s="88">
        <v>9345598000</v>
      </c>
      <c r="E185" s="88">
        <v>8791656000</v>
      </c>
      <c r="F185" s="88">
        <f t="shared" si="8"/>
        <v>553942000</v>
      </c>
      <c r="G185" s="87">
        <f t="shared" si="7"/>
        <v>0.94072696043634663</v>
      </c>
      <c r="H185" s="607"/>
    </row>
    <row r="186" spans="1:8" hidden="1" outlineLevel="1" x14ac:dyDescent="0.3">
      <c r="B186" s="21" t="s">
        <v>36</v>
      </c>
      <c r="C186" s="22" t="s">
        <v>198</v>
      </c>
      <c r="D186" s="104">
        <f>D187+D194+D199+D202+D205+D209</f>
        <v>12792283000</v>
      </c>
      <c r="E186" s="104">
        <f t="shared" ref="E186:F186" si="9">E187+E194+E199+E202+E205+E209</f>
        <v>6200794587</v>
      </c>
      <c r="F186" s="104">
        <f t="shared" si="9"/>
        <v>6591488413</v>
      </c>
      <c r="G186" s="82">
        <f t="shared" si="7"/>
        <v>0.48472931586957541</v>
      </c>
      <c r="H186" s="152"/>
    </row>
    <row r="187" spans="1:8" ht="58.5" hidden="1" outlineLevel="1" x14ac:dyDescent="0.3">
      <c r="A187" s="157"/>
      <c r="B187" s="28">
        <v>1</v>
      </c>
      <c r="C187" s="39" t="s">
        <v>120</v>
      </c>
      <c r="D187" s="102">
        <f>D188+D191</f>
        <v>1833677000</v>
      </c>
      <c r="E187" s="102">
        <f>E188+E191</f>
        <v>1833677000</v>
      </c>
      <c r="F187" s="102">
        <f t="shared" si="8"/>
        <v>0</v>
      </c>
      <c r="G187" s="103">
        <f t="shared" si="7"/>
        <v>1</v>
      </c>
      <c r="H187" s="150"/>
    </row>
    <row r="188" spans="1:8" ht="37.5" hidden="1" outlineLevel="2" x14ac:dyDescent="0.3">
      <c r="A188" s="608">
        <v>14</v>
      </c>
      <c r="B188" s="23" t="s">
        <v>9</v>
      </c>
      <c r="C188" s="24" t="s">
        <v>199</v>
      </c>
      <c r="D188" s="89">
        <f>D189+D190</f>
        <v>1540007000</v>
      </c>
      <c r="E188" s="89">
        <f>E189+E190</f>
        <v>1540007000</v>
      </c>
      <c r="F188" s="89">
        <f t="shared" si="8"/>
        <v>0</v>
      </c>
      <c r="G188" s="90">
        <f t="shared" si="7"/>
        <v>1</v>
      </c>
      <c r="H188" s="174"/>
    </row>
    <row r="189" spans="1:8" s="14" customFormat="1" ht="56.25" hidden="1" outlineLevel="3" x14ac:dyDescent="0.3">
      <c r="A189" s="608"/>
      <c r="B189" s="25"/>
      <c r="C189" s="26" t="s">
        <v>200</v>
      </c>
      <c r="D189" s="88">
        <v>1477700000</v>
      </c>
      <c r="E189" s="88">
        <v>1477700000</v>
      </c>
      <c r="F189" s="88">
        <f t="shared" si="8"/>
        <v>0</v>
      </c>
      <c r="G189" s="87">
        <f t="shared" si="7"/>
        <v>1</v>
      </c>
      <c r="H189" s="174" t="s">
        <v>254</v>
      </c>
    </row>
    <row r="190" spans="1:8" s="14" customFormat="1" ht="56.25" hidden="1" outlineLevel="3" x14ac:dyDescent="0.3">
      <c r="A190" s="608"/>
      <c r="B190" s="25"/>
      <c r="C190" s="26" t="s">
        <v>201</v>
      </c>
      <c r="D190" s="88">
        <v>62307000</v>
      </c>
      <c r="E190" s="88">
        <v>62307000</v>
      </c>
      <c r="F190" s="88">
        <f t="shared" si="8"/>
        <v>0</v>
      </c>
      <c r="G190" s="87">
        <f t="shared" si="7"/>
        <v>1</v>
      </c>
      <c r="H190" s="174" t="s">
        <v>259</v>
      </c>
    </row>
    <row r="191" spans="1:8" ht="37.5" hidden="1" outlineLevel="2" x14ac:dyDescent="0.3">
      <c r="A191" s="608">
        <v>15</v>
      </c>
      <c r="B191" s="23" t="s">
        <v>10</v>
      </c>
      <c r="C191" s="24" t="s">
        <v>202</v>
      </c>
      <c r="D191" s="89">
        <f>D192+D193</f>
        <v>293670000</v>
      </c>
      <c r="E191" s="89">
        <f>E192+E193</f>
        <v>293670000</v>
      </c>
      <c r="F191" s="89">
        <f t="shared" si="8"/>
        <v>0</v>
      </c>
      <c r="G191" s="90">
        <f t="shared" si="7"/>
        <v>1</v>
      </c>
      <c r="H191" s="174"/>
    </row>
    <row r="192" spans="1:8" ht="56.25" hidden="1" outlineLevel="3" x14ac:dyDescent="0.3">
      <c r="A192" s="608"/>
      <c r="B192" s="23"/>
      <c r="C192" s="26" t="s">
        <v>203</v>
      </c>
      <c r="D192" s="88">
        <v>265150000</v>
      </c>
      <c r="E192" s="88">
        <v>265150000</v>
      </c>
      <c r="F192" s="88">
        <f t="shared" si="8"/>
        <v>0</v>
      </c>
      <c r="G192" s="87">
        <f t="shared" si="7"/>
        <v>1</v>
      </c>
      <c r="H192" s="174" t="s">
        <v>255</v>
      </c>
    </row>
    <row r="193" spans="1:8" ht="37.5" hidden="1" outlineLevel="3" x14ac:dyDescent="0.3">
      <c r="A193" s="608"/>
      <c r="B193" s="23"/>
      <c r="C193" s="26" t="s">
        <v>204</v>
      </c>
      <c r="D193" s="88">
        <v>28520000</v>
      </c>
      <c r="E193" s="88">
        <v>28520000</v>
      </c>
      <c r="F193" s="88">
        <f t="shared" si="8"/>
        <v>0</v>
      </c>
      <c r="G193" s="87">
        <f t="shared" si="7"/>
        <v>1</v>
      </c>
      <c r="H193" s="174" t="s">
        <v>258</v>
      </c>
    </row>
    <row r="194" spans="1:8" ht="39" hidden="1" outlineLevel="1" x14ac:dyDescent="0.3">
      <c r="B194" s="28">
        <v>2</v>
      </c>
      <c r="C194" s="46" t="s">
        <v>121</v>
      </c>
      <c r="D194" s="102">
        <f>D195+D197</f>
        <v>6564860000</v>
      </c>
      <c r="E194" s="102">
        <f>E195+E197</f>
        <v>0</v>
      </c>
      <c r="F194" s="102">
        <f t="shared" si="8"/>
        <v>6564860000</v>
      </c>
      <c r="G194" s="103">
        <f t="shared" si="7"/>
        <v>0</v>
      </c>
      <c r="H194" s="150"/>
    </row>
    <row r="195" spans="1:8" hidden="1" outlineLevel="2" x14ac:dyDescent="0.3">
      <c r="B195" s="23" t="s">
        <v>31</v>
      </c>
      <c r="C195" s="47" t="s">
        <v>178</v>
      </c>
      <c r="D195" s="89">
        <f>D196</f>
        <v>3038964000</v>
      </c>
      <c r="E195" s="89">
        <f>E196</f>
        <v>0</v>
      </c>
      <c r="F195" s="89">
        <f t="shared" si="8"/>
        <v>3038964000</v>
      </c>
      <c r="G195" s="90">
        <f t="shared" si="7"/>
        <v>0</v>
      </c>
      <c r="H195" s="174"/>
    </row>
    <row r="196" spans="1:8" ht="37.5" hidden="1" outlineLevel="3" x14ac:dyDescent="0.3">
      <c r="B196" s="23"/>
      <c r="C196" s="48" t="s">
        <v>179</v>
      </c>
      <c r="D196" s="88">
        <v>3038964000</v>
      </c>
      <c r="E196" s="88"/>
      <c r="F196" s="88">
        <f t="shared" si="8"/>
        <v>3038964000</v>
      </c>
      <c r="G196" s="87">
        <f t="shared" si="7"/>
        <v>0</v>
      </c>
      <c r="H196" s="174"/>
    </row>
    <row r="197" spans="1:8" hidden="1" outlineLevel="2" x14ac:dyDescent="0.3">
      <c r="B197" s="23" t="s">
        <v>32</v>
      </c>
      <c r="C197" s="47" t="s">
        <v>175</v>
      </c>
      <c r="D197" s="89">
        <f>D198</f>
        <v>3525896000</v>
      </c>
      <c r="E197" s="89">
        <f>E198</f>
        <v>0</v>
      </c>
      <c r="F197" s="89">
        <f t="shared" si="8"/>
        <v>3525896000</v>
      </c>
      <c r="G197" s="90">
        <f t="shared" si="7"/>
        <v>0</v>
      </c>
      <c r="H197" s="174"/>
    </row>
    <row r="198" spans="1:8" ht="37.5" hidden="1" outlineLevel="3" x14ac:dyDescent="0.3">
      <c r="B198" s="23"/>
      <c r="C198" s="48" t="s">
        <v>176</v>
      </c>
      <c r="D198" s="88">
        <v>3525896000</v>
      </c>
      <c r="E198" s="88"/>
      <c r="F198" s="88">
        <f t="shared" si="8"/>
        <v>3525896000</v>
      </c>
      <c r="G198" s="87">
        <f t="shared" si="7"/>
        <v>0</v>
      </c>
      <c r="H198" s="174"/>
    </row>
    <row r="199" spans="1:8" ht="19.5" hidden="1" outlineLevel="1" x14ac:dyDescent="0.3">
      <c r="A199" s="608">
        <v>7</v>
      </c>
      <c r="B199" s="28">
        <v>3</v>
      </c>
      <c r="C199" s="39" t="s">
        <v>211</v>
      </c>
      <c r="D199" s="102">
        <f>D200</f>
        <v>1879978000</v>
      </c>
      <c r="E199" s="102">
        <f>E200</f>
        <v>1879978000</v>
      </c>
      <c r="F199" s="102">
        <f t="shared" si="8"/>
        <v>0</v>
      </c>
      <c r="G199" s="103">
        <f t="shared" si="7"/>
        <v>1</v>
      </c>
      <c r="H199" s="607" t="s">
        <v>252</v>
      </c>
    </row>
    <row r="200" spans="1:8" ht="56.25" hidden="1" outlineLevel="2" x14ac:dyDescent="0.3">
      <c r="A200" s="608"/>
      <c r="B200" s="23" t="s">
        <v>180</v>
      </c>
      <c r="C200" s="24" t="s">
        <v>186</v>
      </c>
      <c r="D200" s="89">
        <f>D201</f>
        <v>1879978000</v>
      </c>
      <c r="E200" s="89">
        <f>E201</f>
        <v>1879978000</v>
      </c>
      <c r="F200" s="89">
        <f t="shared" si="8"/>
        <v>0</v>
      </c>
      <c r="G200" s="90">
        <f t="shared" si="7"/>
        <v>1</v>
      </c>
      <c r="H200" s="607"/>
    </row>
    <row r="201" spans="1:8" hidden="1" outlineLevel="3" x14ac:dyDescent="0.3">
      <c r="A201" s="608"/>
      <c r="B201" s="23"/>
      <c r="C201" s="26" t="s">
        <v>187</v>
      </c>
      <c r="D201" s="88">
        <v>1879978000</v>
      </c>
      <c r="E201" s="88">
        <v>1879978000</v>
      </c>
      <c r="F201" s="88">
        <f t="shared" si="8"/>
        <v>0</v>
      </c>
      <c r="G201" s="87">
        <f t="shared" si="7"/>
        <v>1</v>
      </c>
      <c r="H201" s="607"/>
    </row>
    <row r="202" spans="1:8" s="34" customFormat="1" ht="19.5" hidden="1" outlineLevel="1" x14ac:dyDescent="0.35">
      <c r="A202" s="608">
        <v>8</v>
      </c>
      <c r="B202" s="28">
        <v>4</v>
      </c>
      <c r="C202" s="39" t="s">
        <v>212</v>
      </c>
      <c r="D202" s="102">
        <f>D203</f>
        <v>1179264000</v>
      </c>
      <c r="E202" s="102">
        <f>E203</f>
        <v>1179264000</v>
      </c>
      <c r="F202" s="102">
        <f t="shared" si="8"/>
        <v>0</v>
      </c>
      <c r="G202" s="103">
        <f t="shared" si="7"/>
        <v>1</v>
      </c>
      <c r="H202" s="607" t="s">
        <v>253</v>
      </c>
    </row>
    <row r="203" spans="1:8" ht="56.25" hidden="1" outlineLevel="2" x14ac:dyDescent="0.3">
      <c r="A203" s="608"/>
      <c r="B203" s="23" t="s">
        <v>49</v>
      </c>
      <c r="C203" s="24" t="s">
        <v>189</v>
      </c>
      <c r="D203" s="89">
        <f>D204</f>
        <v>1179264000</v>
      </c>
      <c r="E203" s="89">
        <f>E204</f>
        <v>1179264000</v>
      </c>
      <c r="F203" s="89">
        <f t="shared" si="8"/>
        <v>0</v>
      </c>
      <c r="G203" s="90">
        <f t="shared" si="7"/>
        <v>1</v>
      </c>
      <c r="H203" s="607"/>
    </row>
    <row r="204" spans="1:8" ht="56.25" hidden="1" outlineLevel="3" x14ac:dyDescent="0.3">
      <c r="A204" s="608"/>
      <c r="B204" s="23"/>
      <c r="C204" s="26" t="s">
        <v>190</v>
      </c>
      <c r="D204" s="88">
        <v>1179264000</v>
      </c>
      <c r="E204" s="88">
        <v>1179264000</v>
      </c>
      <c r="F204" s="88">
        <f t="shared" si="8"/>
        <v>0</v>
      </c>
      <c r="G204" s="87">
        <f t="shared" si="7"/>
        <v>1</v>
      </c>
      <c r="H204" s="607"/>
    </row>
    <row r="205" spans="1:8" ht="39" hidden="1" outlineLevel="1" x14ac:dyDescent="0.3">
      <c r="B205" s="28">
        <v>5</v>
      </c>
      <c r="C205" s="43" t="s">
        <v>122</v>
      </c>
      <c r="D205" s="102">
        <f>D206</f>
        <v>1082520000</v>
      </c>
      <c r="E205" s="102">
        <f>E206</f>
        <v>1082520000</v>
      </c>
      <c r="F205" s="102">
        <f t="shared" si="8"/>
        <v>0</v>
      </c>
      <c r="G205" s="103">
        <f t="shared" si="7"/>
        <v>1</v>
      </c>
      <c r="H205" s="150"/>
    </row>
    <row r="206" spans="1:8" ht="37.5" hidden="1" outlineLevel="2" x14ac:dyDescent="0.3">
      <c r="B206" s="23" t="s">
        <v>50</v>
      </c>
      <c r="C206" s="44" t="s">
        <v>192</v>
      </c>
      <c r="D206" s="89">
        <f>D207+D208</f>
        <v>1082520000</v>
      </c>
      <c r="E206" s="89">
        <f>E207+E208</f>
        <v>1082520000</v>
      </c>
      <c r="F206" s="89">
        <f t="shared" si="8"/>
        <v>0</v>
      </c>
      <c r="G206" s="90">
        <f t="shared" si="7"/>
        <v>1</v>
      </c>
      <c r="H206" s="174"/>
    </row>
    <row r="207" spans="1:8" hidden="1" outlineLevel="3" x14ac:dyDescent="0.3">
      <c r="A207" s="142">
        <v>9</v>
      </c>
      <c r="B207" s="23"/>
      <c r="C207" s="45" t="s">
        <v>193</v>
      </c>
      <c r="D207" s="88">
        <v>802524000</v>
      </c>
      <c r="E207" s="88">
        <v>802524000</v>
      </c>
      <c r="F207" s="88">
        <f t="shared" si="8"/>
        <v>0</v>
      </c>
      <c r="G207" s="87">
        <f t="shared" si="7"/>
        <v>1</v>
      </c>
      <c r="H207" s="174" t="s">
        <v>254</v>
      </c>
    </row>
    <row r="208" spans="1:8" hidden="1" outlineLevel="3" x14ac:dyDescent="0.3">
      <c r="A208" s="142">
        <v>10</v>
      </c>
      <c r="B208" s="23"/>
      <c r="C208" s="45" t="s">
        <v>194</v>
      </c>
      <c r="D208" s="88">
        <v>279996000</v>
      </c>
      <c r="E208" s="88">
        <v>279996000</v>
      </c>
      <c r="F208" s="88">
        <f t="shared" si="8"/>
        <v>0</v>
      </c>
      <c r="G208" s="87">
        <f t="shared" si="7"/>
        <v>1</v>
      </c>
      <c r="H208" s="174" t="s">
        <v>255</v>
      </c>
    </row>
    <row r="209" spans="1:8" ht="39" hidden="1" outlineLevel="1" x14ac:dyDescent="0.3">
      <c r="A209" s="608">
        <v>12</v>
      </c>
      <c r="B209" s="28">
        <v>6</v>
      </c>
      <c r="C209" s="39" t="s">
        <v>213</v>
      </c>
      <c r="D209" s="102">
        <f>D210</f>
        <v>251984000</v>
      </c>
      <c r="E209" s="102">
        <f>E210</f>
        <v>225355587</v>
      </c>
      <c r="F209" s="102">
        <f t="shared" si="8"/>
        <v>26628413</v>
      </c>
      <c r="G209" s="103">
        <f t="shared" si="7"/>
        <v>0.89432498491967749</v>
      </c>
      <c r="H209" s="607" t="s">
        <v>261</v>
      </c>
    </row>
    <row r="210" spans="1:8" ht="56.25" hidden="1" outlineLevel="2" x14ac:dyDescent="0.3">
      <c r="A210" s="608"/>
      <c r="B210" s="23" t="s">
        <v>191</v>
      </c>
      <c r="C210" s="49" t="s">
        <v>196</v>
      </c>
      <c r="D210" s="89">
        <f>D211</f>
        <v>251984000</v>
      </c>
      <c r="E210" s="89">
        <f>E211</f>
        <v>225355587</v>
      </c>
      <c r="F210" s="89">
        <f t="shared" si="8"/>
        <v>26628413</v>
      </c>
      <c r="G210" s="90">
        <f t="shared" si="7"/>
        <v>0.89432498491967749</v>
      </c>
      <c r="H210" s="607"/>
    </row>
    <row r="211" spans="1:8" hidden="1" outlineLevel="3" x14ac:dyDescent="0.3">
      <c r="A211" s="608"/>
      <c r="B211" s="23"/>
      <c r="C211" s="42" t="s">
        <v>197</v>
      </c>
      <c r="D211" s="88">
        <v>251984000</v>
      </c>
      <c r="E211" s="88">
        <v>225355587</v>
      </c>
      <c r="F211" s="88">
        <f t="shared" si="8"/>
        <v>26628413</v>
      </c>
      <c r="G211" s="87">
        <f t="shared" si="7"/>
        <v>0.89432498491967749</v>
      </c>
      <c r="H211" s="174"/>
    </row>
    <row r="212" spans="1:8" hidden="1" outlineLevel="1" x14ac:dyDescent="0.3">
      <c r="B212" s="21" t="s">
        <v>37</v>
      </c>
      <c r="C212" s="22" t="s">
        <v>46</v>
      </c>
      <c r="D212" s="85">
        <f>D213</f>
        <v>2310530819</v>
      </c>
      <c r="E212" s="85">
        <f>E213</f>
        <v>2208207400</v>
      </c>
      <c r="F212" s="85">
        <f t="shared" si="8"/>
        <v>102323419</v>
      </c>
      <c r="G212" s="82">
        <f t="shared" si="7"/>
        <v>0.9557143241031143</v>
      </c>
      <c r="H212" s="150"/>
    </row>
    <row r="213" spans="1:8" s="14" customFormat="1" ht="19.5" hidden="1" outlineLevel="2" x14ac:dyDescent="0.3">
      <c r="A213" s="144"/>
      <c r="B213" s="28">
        <v>1</v>
      </c>
      <c r="C213" s="39" t="s">
        <v>205</v>
      </c>
      <c r="D213" s="102">
        <f>D214+D215+D216</f>
        <v>2310530819</v>
      </c>
      <c r="E213" s="102">
        <f>E214+E215+E216</f>
        <v>2208207400</v>
      </c>
      <c r="F213" s="102">
        <f t="shared" si="8"/>
        <v>102323419</v>
      </c>
      <c r="G213" s="103">
        <f t="shared" si="7"/>
        <v>0.9557143241031143</v>
      </c>
      <c r="H213" s="150"/>
    </row>
    <row r="214" spans="1:8" hidden="1" outlineLevel="3" x14ac:dyDescent="0.3">
      <c r="A214" s="142">
        <v>29</v>
      </c>
      <c r="B214" s="23" t="s">
        <v>9</v>
      </c>
      <c r="C214" s="24" t="s">
        <v>78</v>
      </c>
      <c r="D214" s="89">
        <v>1137315000</v>
      </c>
      <c r="E214" s="89">
        <v>1137315000</v>
      </c>
      <c r="F214" s="89">
        <f t="shared" si="8"/>
        <v>0</v>
      </c>
      <c r="G214" s="90">
        <f t="shared" si="7"/>
        <v>1</v>
      </c>
      <c r="H214" s="174"/>
    </row>
    <row r="215" spans="1:8" ht="56.25" hidden="1" outlineLevel="3" x14ac:dyDescent="0.3">
      <c r="B215" s="23" t="s">
        <v>10</v>
      </c>
      <c r="C215" s="24" t="s">
        <v>91</v>
      </c>
      <c r="D215" s="89">
        <v>244749819</v>
      </c>
      <c r="E215" s="89">
        <v>142426400</v>
      </c>
      <c r="F215" s="89">
        <f t="shared" si="8"/>
        <v>102323419</v>
      </c>
      <c r="G215" s="90">
        <f t="shared" si="7"/>
        <v>0.58192647733888625</v>
      </c>
      <c r="H215" s="174" t="s">
        <v>287</v>
      </c>
    </row>
    <row r="216" spans="1:8" ht="37.5" hidden="1" outlineLevel="3" x14ac:dyDescent="0.3">
      <c r="A216" s="142">
        <v>60</v>
      </c>
      <c r="B216" s="23" t="s">
        <v>11</v>
      </c>
      <c r="C216" s="24" t="s">
        <v>206</v>
      </c>
      <c r="D216" s="89">
        <v>928466000</v>
      </c>
      <c r="E216" s="89">
        <v>928466000</v>
      </c>
      <c r="F216" s="89">
        <f t="shared" si="8"/>
        <v>0</v>
      </c>
      <c r="G216" s="90">
        <f t="shared" si="7"/>
        <v>1</v>
      </c>
      <c r="H216" s="174" t="s">
        <v>291</v>
      </c>
    </row>
    <row r="217" spans="1:8" s="10" customFormat="1" hidden="1" x14ac:dyDescent="0.3">
      <c r="A217" s="143" t="s">
        <v>224</v>
      </c>
      <c r="B217" s="7" t="s">
        <v>45</v>
      </c>
      <c r="C217" s="8" t="s">
        <v>123</v>
      </c>
      <c r="D217" s="9">
        <f>D218+D220+D223+D225</f>
        <v>8197028422</v>
      </c>
      <c r="E217" s="9">
        <f>E218+E220+E223+E225</f>
        <v>0</v>
      </c>
      <c r="F217" s="9">
        <f t="shared" si="8"/>
        <v>8197028422</v>
      </c>
      <c r="G217" s="71">
        <f t="shared" si="7"/>
        <v>0</v>
      </c>
      <c r="H217" s="147"/>
    </row>
    <row r="218" spans="1:8" s="14" customFormat="1" ht="19.5" hidden="1" outlineLevel="1" x14ac:dyDescent="0.3">
      <c r="A218" s="144"/>
      <c r="B218" s="106">
        <v>1</v>
      </c>
      <c r="C218" s="107" t="s">
        <v>124</v>
      </c>
      <c r="D218" s="108">
        <f>D219</f>
        <v>671104450</v>
      </c>
      <c r="E218" s="108">
        <f>E219</f>
        <v>0</v>
      </c>
      <c r="F218" s="108">
        <f t="shared" si="8"/>
        <v>671104450</v>
      </c>
      <c r="G218" s="109">
        <f t="shared" si="7"/>
        <v>0</v>
      </c>
      <c r="H218" s="162"/>
    </row>
    <row r="219" spans="1:8" ht="37.5" hidden="1" outlineLevel="2" x14ac:dyDescent="0.3">
      <c r="B219" s="19" t="s">
        <v>9</v>
      </c>
      <c r="C219" s="20" t="s">
        <v>125</v>
      </c>
      <c r="D219" s="83">
        <v>671104450</v>
      </c>
      <c r="E219" s="83"/>
      <c r="F219" s="83">
        <f t="shared" si="8"/>
        <v>671104450</v>
      </c>
      <c r="G219" s="84">
        <f t="shared" ref="G219:G241" si="10">E219/D219</f>
        <v>0</v>
      </c>
      <c r="H219" s="163"/>
    </row>
    <row r="220" spans="1:8" s="14" customFormat="1" ht="19.5" hidden="1" outlineLevel="1" x14ac:dyDescent="0.3">
      <c r="A220" s="144"/>
      <c r="B220" s="110">
        <v>2</v>
      </c>
      <c r="C220" s="107" t="s">
        <v>78</v>
      </c>
      <c r="D220" s="111">
        <f>D221+D222</f>
        <v>6209490158</v>
      </c>
      <c r="E220" s="111">
        <f>E221+E222</f>
        <v>0</v>
      </c>
      <c r="F220" s="111">
        <f t="shared" ref="F220:F241" si="11">D220-E220</f>
        <v>6209490158</v>
      </c>
      <c r="G220" s="112">
        <f t="shared" si="10"/>
        <v>0</v>
      </c>
      <c r="H220" s="159"/>
    </row>
    <row r="221" spans="1:8" ht="37.5" hidden="1" outlineLevel="2" x14ac:dyDescent="0.3">
      <c r="B221" s="19" t="s">
        <v>31</v>
      </c>
      <c r="C221" s="20" t="s">
        <v>126</v>
      </c>
      <c r="D221" s="83">
        <v>5914261908</v>
      </c>
      <c r="E221" s="83"/>
      <c r="F221" s="83">
        <f t="shared" si="11"/>
        <v>5914261908</v>
      </c>
      <c r="G221" s="84">
        <f t="shared" si="10"/>
        <v>0</v>
      </c>
      <c r="H221" s="163"/>
    </row>
    <row r="222" spans="1:8" ht="37.5" hidden="1" outlineLevel="2" x14ac:dyDescent="0.3">
      <c r="B222" s="19" t="s">
        <v>32</v>
      </c>
      <c r="C222" s="20" t="s">
        <v>82</v>
      </c>
      <c r="D222" s="83">
        <v>295228250</v>
      </c>
      <c r="E222" s="83"/>
      <c r="F222" s="83">
        <f t="shared" si="11"/>
        <v>295228250</v>
      </c>
      <c r="G222" s="84">
        <f t="shared" si="10"/>
        <v>0</v>
      </c>
      <c r="H222" s="163"/>
    </row>
    <row r="223" spans="1:8" s="14" customFormat="1" ht="19.5" hidden="1" outlineLevel="1" x14ac:dyDescent="0.3">
      <c r="A223" s="144"/>
      <c r="B223" s="113">
        <v>3</v>
      </c>
      <c r="C223" s="107" t="s">
        <v>98</v>
      </c>
      <c r="D223" s="114">
        <f>D224</f>
        <v>104120000</v>
      </c>
      <c r="E223" s="114">
        <f>E224</f>
        <v>0</v>
      </c>
      <c r="F223" s="114">
        <f t="shared" si="11"/>
        <v>104120000</v>
      </c>
      <c r="G223" s="115">
        <f t="shared" si="10"/>
        <v>0</v>
      </c>
      <c r="H223" s="162"/>
    </row>
    <row r="224" spans="1:8" ht="37.5" hidden="1" outlineLevel="2" x14ac:dyDescent="0.3">
      <c r="B224" s="19" t="s">
        <v>48</v>
      </c>
      <c r="C224" s="20" t="s">
        <v>102</v>
      </c>
      <c r="D224" s="83">
        <v>104120000</v>
      </c>
      <c r="E224" s="83"/>
      <c r="F224" s="83">
        <f t="shared" si="11"/>
        <v>104120000</v>
      </c>
      <c r="G224" s="84">
        <f t="shared" si="10"/>
        <v>0</v>
      </c>
      <c r="H224" s="163"/>
    </row>
    <row r="225" spans="1:8" s="14" customFormat="1" ht="19.5" hidden="1" outlineLevel="1" x14ac:dyDescent="0.3">
      <c r="A225" s="144"/>
      <c r="B225" s="110">
        <v>4</v>
      </c>
      <c r="C225" s="107" t="s">
        <v>105</v>
      </c>
      <c r="D225" s="111">
        <f>D226</f>
        <v>1212313814</v>
      </c>
      <c r="E225" s="111">
        <f>E226</f>
        <v>0</v>
      </c>
      <c r="F225" s="111">
        <f t="shared" si="11"/>
        <v>1212313814</v>
      </c>
      <c r="G225" s="112">
        <f t="shared" si="10"/>
        <v>0</v>
      </c>
      <c r="H225" s="159"/>
    </row>
    <row r="226" spans="1:8" ht="56.25" hidden="1" outlineLevel="2" x14ac:dyDescent="0.3">
      <c r="B226" s="19" t="s">
        <v>49</v>
      </c>
      <c r="C226" s="20" t="s">
        <v>127</v>
      </c>
      <c r="D226" s="83">
        <v>1212313814</v>
      </c>
      <c r="E226" s="83"/>
      <c r="F226" s="83">
        <f t="shared" si="11"/>
        <v>1212313814</v>
      </c>
      <c r="G226" s="84">
        <f t="shared" si="10"/>
        <v>0</v>
      </c>
      <c r="H226" s="163" t="s">
        <v>273</v>
      </c>
    </row>
    <row r="227" spans="1:8" s="69" customFormat="1" hidden="1" x14ac:dyDescent="0.3">
      <c r="A227" s="143" t="s">
        <v>226</v>
      </c>
      <c r="B227" s="105" t="s">
        <v>214</v>
      </c>
      <c r="C227" s="67" t="s">
        <v>46</v>
      </c>
      <c r="D227" s="68">
        <f>D228+D230+D235+D240</f>
        <v>24545670158</v>
      </c>
      <c r="E227" s="68">
        <f>E228+E230+E235+E240</f>
        <v>20509085653</v>
      </c>
      <c r="F227" s="68">
        <f t="shared" si="11"/>
        <v>4036584505</v>
      </c>
      <c r="G227" s="72">
        <f t="shared" si="10"/>
        <v>0.8355480017853828</v>
      </c>
      <c r="H227" s="164"/>
    </row>
    <row r="228" spans="1:8" hidden="1" outlineLevel="1" x14ac:dyDescent="0.3">
      <c r="B228" s="5" t="s">
        <v>8</v>
      </c>
      <c r="C228" s="50" t="s">
        <v>215</v>
      </c>
      <c r="D228" s="6">
        <f>D229</f>
        <v>750847200</v>
      </c>
      <c r="E228" s="6">
        <f>E229</f>
        <v>0</v>
      </c>
      <c r="F228" s="6">
        <f t="shared" si="11"/>
        <v>750847200</v>
      </c>
      <c r="G228" s="70">
        <f t="shared" si="10"/>
        <v>0</v>
      </c>
      <c r="H228" s="146"/>
    </row>
    <row r="229" spans="1:8" ht="37.5" hidden="1" outlineLevel="2" x14ac:dyDescent="0.3">
      <c r="B229" s="51">
        <v>1</v>
      </c>
      <c r="C229" s="52" t="s">
        <v>216</v>
      </c>
      <c r="D229" s="53">
        <v>750847200</v>
      </c>
      <c r="E229" s="53"/>
      <c r="F229" s="53">
        <f t="shared" si="11"/>
        <v>750847200</v>
      </c>
      <c r="G229" s="73">
        <f t="shared" si="10"/>
        <v>0</v>
      </c>
      <c r="H229" s="153"/>
    </row>
    <row r="230" spans="1:8" hidden="1" outlineLevel="1" x14ac:dyDescent="0.3">
      <c r="B230" s="5" t="s">
        <v>18</v>
      </c>
      <c r="C230" s="63" t="s">
        <v>217</v>
      </c>
      <c r="D230" s="64">
        <f>D231+D232+D233+D234</f>
        <v>11236632958</v>
      </c>
      <c r="E230" s="64">
        <f>E231+E232+E233+E234</f>
        <v>10343895653</v>
      </c>
      <c r="F230" s="64">
        <f t="shared" si="11"/>
        <v>892737305</v>
      </c>
      <c r="G230" s="74">
        <f t="shared" si="10"/>
        <v>0.92055117326187919</v>
      </c>
      <c r="H230" s="154"/>
    </row>
    <row r="231" spans="1:8" hidden="1" outlineLevel="2" x14ac:dyDescent="0.3">
      <c r="B231" s="51">
        <v>1</v>
      </c>
      <c r="C231" s="52" t="s">
        <v>84</v>
      </c>
      <c r="D231" s="53">
        <v>892737305</v>
      </c>
      <c r="E231" s="53"/>
      <c r="F231" s="53">
        <f t="shared" si="11"/>
        <v>892737305</v>
      </c>
      <c r="G231" s="73">
        <f t="shared" si="10"/>
        <v>0</v>
      </c>
      <c r="H231" s="153"/>
    </row>
    <row r="232" spans="1:8" ht="37.5" hidden="1" outlineLevel="2" x14ac:dyDescent="0.3">
      <c r="A232" s="142">
        <v>31</v>
      </c>
      <c r="B232" s="51">
        <v>2</v>
      </c>
      <c r="C232" s="52" t="s">
        <v>98</v>
      </c>
      <c r="D232" s="53">
        <v>10102035653</v>
      </c>
      <c r="E232" s="53">
        <v>10102035653</v>
      </c>
      <c r="F232" s="53">
        <f t="shared" si="11"/>
        <v>0</v>
      </c>
      <c r="G232" s="73">
        <f t="shared" si="10"/>
        <v>1</v>
      </c>
      <c r="H232" s="153" t="s">
        <v>281</v>
      </c>
    </row>
    <row r="233" spans="1:8" hidden="1" outlineLevel="2" x14ac:dyDescent="0.3">
      <c r="A233" s="608">
        <v>28</v>
      </c>
      <c r="B233" s="51">
        <v>3</v>
      </c>
      <c r="C233" s="52" t="s">
        <v>105</v>
      </c>
      <c r="D233" s="53">
        <v>18100000</v>
      </c>
      <c r="E233" s="53">
        <v>18100000</v>
      </c>
      <c r="F233" s="53">
        <f t="shared" si="11"/>
        <v>0</v>
      </c>
      <c r="G233" s="73">
        <f t="shared" si="10"/>
        <v>1</v>
      </c>
      <c r="H233" s="153" t="s">
        <v>274</v>
      </c>
    </row>
    <row r="234" spans="1:8" ht="37.5" hidden="1" outlineLevel="2" x14ac:dyDescent="0.3">
      <c r="A234" s="608"/>
      <c r="B234" s="51"/>
      <c r="C234" s="52"/>
      <c r="D234" s="53">
        <v>223760000</v>
      </c>
      <c r="E234" s="53">
        <v>223760000</v>
      </c>
      <c r="F234" s="53">
        <f t="shared" si="11"/>
        <v>0</v>
      </c>
      <c r="G234" s="73">
        <f t="shared" si="10"/>
        <v>1</v>
      </c>
      <c r="H234" s="153" t="s">
        <v>275</v>
      </c>
    </row>
    <row r="235" spans="1:8" hidden="1" outlineLevel="1" x14ac:dyDescent="0.3">
      <c r="B235" s="65" t="s">
        <v>35</v>
      </c>
      <c r="C235" s="50" t="s">
        <v>218</v>
      </c>
      <c r="D235" s="66">
        <f>D236+D238</f>
        <v>2393000000</v>
      </c>
      <c r="E235" s="66">
        <f>E236+E238</f>
        <v>0</v>
      </c>
      <c r="F235" s="66">
        <f t="shared" si="11"/>
        <v>2393000000</v>
      </c>
      <c r="G235" s="75">
        <f t="shared" si="10"/>
        <v>0</v>
      </c>
      <c r="H235" s="146"/>
    </row>
    <row r="236" spans="1:8" s="14" customFormat="1" ht="19.5" hidden="1" outlineLevel="2" x14ac:dyDescent="0.3">
      <c r="A236" s="144"/>
      <c r="B236" s="116">
        <v>1</v>
      </c>
      <c r="C236" s="117" t="s">
        <v>219</v>
      </c>
      <c r="D236" s="118">
        <v>175000000</v>
      </c>
      <c r="E236" s="118"/>
      <c r="F236" s="118">
        <f t="shared" si="11"/>
        <v>175000000</v>
      </c>
      <c r="G236" s="119">
        <f t="shared" si="10"/>
        <v>0</v>
      </c>
      <c r="H236" s="156"/>
    </row>
    <row r="237" spans="1:8" outlineLevel="3" x14ac:dyDescent="0.3">
      <c r="B237" s="57" t="s">
        <v>9</v>
      </c>
      <c r="C237" s="58" t="s">
        <v>17</v>
      </c>
      <c r="D237" s="59">
        <v>175000000</v>
      </c>
      <c r="E237" s="59"/>
      <c r="F237" s="59">
        <f t="shared" si="11"/>
        <v>175000000</v>
      </c>
      <c r="G237" s="76">
        <f t="shared" si="10"/>
        <v>0</v>
      </c>
      <c r="H237" s="155"/>
    </row>
    <row r="238" spans="1:8" s="14" customFormat="1" ht="19.5" hidden="1" outlineLevel="2" x14ac:dyDescent="0.3">
      <c r="A238" s="144"/>
      <c r="B238" s="116">
        <v>2</v>
      </c>
      <c r="C238" s="117" t="s">
        <v>220</v>
      </c>
      <c r="D238" s="118">
        <v>2218000000</v>
      </c>
      <c r="E238" s="118"/>
      <c r="F238" s="118">
        <f t="shared" si="11"/>
        <v>2218000000</v>
      </c>
      <c r="G238" s="119">
        <f t="shared" si="10"/>
        <v>0</v>
      </c>
      <c r="H238" s="156"/>
    </row>
    <row r="239" spans="1:8" hidden="1" outlineLevel="3" x14ac:dyDescent="0.3">
      <c r="B239" s="57" t="s">
        <v>31</v>
      </c>
      <c r="C239" s="58" t="s">
        <v>78</v>
      </c>
      <c r="D239" s="59">
        <v>2218000000</v>
      </c>
      <c r="E239" s="59"/>
      <c r="F239" s="59">
        <f t="shared" si="11"/>
        <v>2218000000</v>
      </c>
      <c r="G239" s="76">
        <f t="shared" si="10"/>
        <v>0</v>
      </c>
      <c r="H239" s="155"/>
    </row>
    <row r="240" spans="1:8" hidden="1" outlineLevel="1" x14ac:dyDescent="0.3">
      <c r="B240" s="54" t="s">
        <v>36</v>
      </c>
      <c r="C240" s="55" t="s">
        <v>221</v>
      </c>
      <c r="D240" s="56">
        <f>D241</f>
        <v>10165190000</v>
      </c>
      <c r="E240" s="56">
        <f>E241</f>
        <v>10165190000</v>
      </c>
      <c r="F240" s="56">
        <f t="shared" si="11"/>
        <v>0</v>
      </c>
      <c r="G240" s="70">
        <f t="shared" si="10"/>
        <v>1</v>
      </c>
      <c r="H240" s="156"/>
    </row>
    <row r="241" spans="1:8" hidden="1" outlineLevel="2" x14ac:dyDescent="0.3">
      <c r="A241" s="142">
        <v>32</v>
      </c>
      <c r="B241" s="57">
        <v>1</v>
      </c>
      <c r="C241" s="58" t="s">
        <v>222</v>
      </c>
      <c r="D241" s="59">
        <v>10165190000</v>
      </c>
      <c r="E241" s="59">
        <v>10165190000</v>
      </c>
      <c r="F241" s="59">
        <f t="shared" si="11"/>
        <v>0</v>
      </c>
      <c r="G241" s="76">
        <f t="shared" si="10"/>
        <v>1</v>
      </c>
      <c r="H241" s="155" t="s">
        <v>283</v>
      </c>
    </row>
    <row r="243" spans="1:8" x14ac:dyDescent="0.3">
      <c r="D243" s="168"/>
      <c r="E243" s="167"/>
    </row>
  </sheetData>
  <autoFilter ref="A5:J241">
    <filterColumn colId="2">
      <filters>
        <filter val="Sở Tài chính"/>
        <filter val="Sở Tài nguyên môi trường"/>
      </filters>
    </filterColumn>
  </autoFilter>
  <dataConsolidate/>
  <mergeCells count="23">
    <mergeCell ref="B1:G1"/>
    <mergeCell ref="B2:G2"/>
    <mergeCell ref="F3:G3"/>
    <mergeCell ref="A61:A64"/>
    <mergeCell ref="A233:A234"/>
    <mergeCell ref="A35:A39"/>
    <mergeCell ref="A209:A211"/>
    <mergeCell ref="A166:A171"/>
    <mergeCell ref="H209:H210"/>
    <mergeCell ref="A148:A150"/>
    <mergeCell ref="A199:A201"/>
    <mergeCell ref="A172:A175"/>
    <mergeCell ref="A176:A178"/>
    <mergeCell ref="A202:A204"/>
    <mergeCell ref="H202:H204"/>
    <mergeCell ref="H183:H185"/>
    <mergeCell ref="A183:A185"/>
    <mergeCell ref="A188:A190"/>
    <mergeCell ref="A191:A193"/>
    <mergeCell ref="H153:H160"/>
    <mergeCell ref="H172:H175"/>
    <mergeCell ref="H199:H201"/>
    <mergeCell ref="H166:H171"/>
  </mergeCells>
  <printOptions horizontalCentered="1"/>
  <pageMargins left="0.39370078740157483" right="0.19685039370078741" top="0.39370078740157483" bottom="0.39370078740157483" header="0" footer="0"/>
  <pageSetup paperSize="9" scale="6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8"/>
  <sheetViews>
    <sheetView workbookViewId="0">
      <selection activeCell="L76" sqref="L76"/>
    </sheetView>
  </sheetViews>
  <sheetFormatPr defaultColWidth="14.42578125" defaultRowHeight="12.75" x14ac:dyDescent="0.2"/>
  <cols>
    <col min="1" max="1" width="6.5703125" style="539" customWidth="1"/>
    <col min="2" max="2" width="68.42578125" style="539" customWidth="1"/>
    <col min="3" max="3" width="15.85546875" style="539" customWidth="1"/>
    <col min="4" max="5" width="15.85546875" style="539" hidden="1" customWidth="1"/>
    <col min="6" max="6" width="12.5703125" style="539" hidden="1" customWidth="1"/>
    <col min="7" max="7" width="16.5703125" style="539" hidden="1" customWidth="1"/>
    <col min="8" max="8" width="14.85546875" style="539" hidden="1" customWidth="1"/>
    <col min="9" max="9" width="11.5703125" style="539" hidden="1" customWidth="1"/>
    <col min="10" max="10" width="15.5703125" style="539" hidden="1" customWidth="1"/>
    <col min="11" max="11" width="26.42578125" style="558" customWidth="1"/>
    <col min="12" max="12" width="12.5703125" style="539" customWidth="1"/>
    <col min="13" max="24" width="8" style="539" customWidth="1"/>
    <col min="25" max="16384" width="14.42578125" style="539"/>
  </cols>
  <sheetData>
    <row r="1" spans="1:24" ht="15.75" x14ac:dyDescent="0.25">
      <c r="A1" s="720" t="s">
        <v>702</v>
      </c>
      <c r="B1" s="721"/>
      <c r="C1" s="721"/>
      <c r="D1" s="532"/>
      <c r="E1" s="532"/>
      <c r="F1" s="533"/>
      <c r="G1" s="534"/>
      <c r="H1" s="535"/>
      <c r="I1" s="534"/>
      <c r="J1" s="536" t="s">
        <v>703</v>
      </c>
      <c r="K1" s="537"/>
      <c r="L1" s="538"/>
      <c r="M1" s="538"/>
      <c r="N1" s="538"/>
      <c r="O1" s="538"/>
      <c r="P1" s="538"/>
      <c r="Q1" s="538"/>
      <c r="R1" s="538"/>
      <c r="S1" s="538"/>
      <c r="T1" s="538"/>
      <c r="U1" s="538"/>
      <c r="V1" s="538"/>
      <c r="W1" s="538"/>
      <c r="X1" s="538"/>
    </row>
    <row r="2" spans="1:24" ht="15" x14ac:dyDescent="0.25">
      <c r="A2" s="722" t="s">
        <v>301</v>
      </c>
      <c r="B2" s="721"/>
      <c r="C2" s="721"/>
      <c r="D2" s="532"/>
      <c r="E2" s="532"/>
      <c r="F2" s="540"/>
      <c r="G2" s="533"/>
      <c r="H2" s="541"/>
      <c r="I2" s="533"/>
      <c r="J2" s="533"/>
      <c r="K2" s="537"/>
      <c r="L2" s="538"/>
      <c r="M2" s="538"/>
      <c r="N2" s="538"/>
      <c r="O2" s="538"/>
      <c r="P2" s="538"/>
      <c r="Q2" s="538"/>
      <c r="R2" s="538"/>
      <c r="S2" s="538"/>
      <c r="T2" s="538"/>
      <c r="U2" s="538"/>
      <c r="V2" s="538"/>
      <c r="W2" s="538"/>
      <c r="X2" s="538"/>
    </row>
    <row r="3" spans="1:24" ht="24.95" customHeight="1" x14ac:dyDescent="0.25">
      <c r="A3" s="723" t="s">
        <v>708</v>
      </c>
      <c r="B3" s="723"/>
      <c r="C3" s="723"/>
      <c r="D3" s="532"/>
      <c r="E3" s="532"/>
      <c r="F3" s="540"/>
      <c r="G3" s="533"/>
      <c r="H3" s="541"/>
      <c r="I3" s="533"/>
      <c r="J3" s="533"/>
      <c r="K3" s="537"/>
      <c r="L3" s="538"/>
      <c r="M3" s="538"/>
      <c r="N3" s="538"/>
      <c r="O3" s="538"/>
      <c r="P3" s="538"/>
      <c r="Q3" s="538"/>
      <c r="R3" s="538"/>
      <c r="S3" s="538"/>
      <c r="T3" s="538"/>
      <c r="U3" s="538"/>
      <c r="V3" s="538"/>
      <c r="W3" s="538"/>
      <c r="X3" s="538"/>
    </row>
    <row r="4" spans="1:24" ht="23.1" customHeight="1" x14ac:dyDescent="0.25">
      <c r="A4" s="724" t="s">
        <v>709</v>
      </c>
      <c r="B4" s="725"/>
      <c r="C4" s="725"/>
      <c r="D4" s="725"/>
      <c r="E4" s="725"/>
      <c r="F4" s="725"/>
      <c r="G4" s="725"/>
      <c r="H4" s="725"/>
      <c r="I4" s="725"/>
      <c r="J4" s="725"/>
      <c r="K4" s="537"/>
      <c r="L4" s="538"/>
      <c r="M4" s="538"/>
      <c r="N4" s="538"/>
      <c r="O4" s="538"/>
      <c r="P4" s="538"/>
      <c r="Q4" s="538"/>
      <c r="R4" s="538"/>
      <c r="S4" s="538"/>
      <c r="T4" s="538"/>
      <c r="U4" s="538"/>
      <c r="V4" s="538"/>
      <c r="W4" s="538"/>
      <c r="X4" s="538"/>
    </row>
    <row r="5" spans="1:24" ht="21.95" customHeight="1" x14ac:dyDescent="0.2">
      <c r="A5" s="726" t="s">
        <v>303</v>
      </c>
      <c r="B5" s="727"/>
      <c r="C5" s="727"/>
      <c r="D5" s="727"/>
      <c r="E5" s="727"/>
      <c r="F5" s="727"/>
      <c r="G5" s="727"/>
      <c r="H5" s="727"/>
      <c r="I5" s="727"/>
      <c r="J5" s="727"/>
      <c r="K5" s="542"/>
      <c r="L5" s="543"/>
      <c r="M5" s="543"/>
      <c r="N5" s="543"/>
      <c r="O5" s="543"/>
      <c r="P5" s="543"/>
      <c r="Q5" s="543"/>
      <c r="R5" s="543"/>
      <c r="S5" s="543"/>
      <c r="T5" s="543"/>
      <c r="U5" s="543"/>
      <c r="V5" s="543"/>
      <c r="W5" s="543"/>
      <c r="X5" s="543"/>
    </row>
    <row r="6" spans="1:24" s="546" customFormat="1" ht="28.5" customHeight="1" x14ac:dyDescent="0.2">
      <c r="A6" s="544" t="s">
        <v>0</v>
      </c>
      <c r="B6" s="544" t="s">
        <v>351</v>
      </c>
      <c r="C6" s="544" t="s">
        <v>46</v>
      </c>
      <c r="D6" s="545" t="s">
        <v>688</v>
      </c>
      <c r="E6" s="545" t="s">
        <v>704</v>
      </c>
      <c r="F6" s="545" t="s">
        <v>323</v>
      </c>
      <c r="G6" s="544" t="s">
        <v>705</v>
      </c>
      <c r="H6" s="544" t="s">
        <v>324</v>
      </c>
      <c r="I6" s="545" t="s">
        <v>706</v>
      </c>
      <c r="J6" s="545" t="s">
        <v>452</v>
      </c>
      <c r="K6" s="542"/>
      <c r="L6" s="543"/>
      <c r="M6" s="543"/>
      <c r="N6" s="543"/>
      <c r="O6" s="543"/>
      <c r="P6" s="543"/>
      <c r="Q6" s="543"/>
      <c r="R6" s="543"/>
      <c r="S6" s="543"/>
      <c r="T6" s="543"/>
      <c r="U6" s="543"/>
      <c r="V6" s="543"/>
      <c r="W6" s="543"/>
      <c r="X6" s="543"/>
    </row>
    <row r="7" spans="1:24" ht="15" x14ac:dyDescent="0.2">
      <c r="A7" s="547">
        <v>1</v>
      </c>
      <c r="B7" s="547">
        <v>2</v>
      </c>
      <c r="C7" s="547" t="s">
        <v>707</v>
      </c>
      <c r="D7" s="547"/>
      <c r="E7" s="547"/>
      <c r="F7" s="547">
        <v>5</v>
      </c>
      <c r="G7" s="547">
        <v>7</v>
      </c>
      <c r="H7" s="547">
        <v>8</v>
      </c>
      <c r="I7" s="547">
        <v>9</v>
      </c>
      <c r="J7" s="547">
        <v>10</v>
      </c>
      <c r="K7" s="548"/>
      <c r="L7" s="549"/>
      <c r="M7" s="549"/>
      <c r="N7" s="549"/>
      <c r="O7" s="549"/>
      <c r="P7" s="549"/>
      <c r="Q7" s="549"/>
      <c r="R7" s="549"/>
      <c r="S7" s="549"/>
      <c r="T7" s="549"/>
      <c r="U7" s="549"/>
      <c r="V7" s="549"/>
      <c r="W7" s="549"/>
      <c r="X7" s="549"/>
    </row>
    <row r="8" spans="1:24" ht="21" customHeight="1" x14ac:dyDescent="0.2">
      <c r="A8" s="544" t="s">
        <v>8</v>
      </c>
      <c r="B8" s="550" t="s">
        <v>710</v>
      </c>
      <c r="C8" s="544"/>
      <c r="D8" s="544"/>
      <c r="E8" s="544"/>
      <c r="F8" s="544"/>
      <c r="G8" s="544"/>
      <c r="H8" s="544"/>
      <c r="I8" s="544"/>
      <c r="J8" s="544"/>
      <c r="K8" s="551"/>
      <c r="L8" s="552"/>
      <c r="M8" s="552"/>
      <c r="N8" s="552"/>
      <c r="O8" s="552"/>
      <c r="P8" s="552"/>
      <c r="Q8" s="552"/>
      <c r="R8" s="552"/>
      <c r="S8" s="552"/>
      <c r="T8" s="552"/>
      <c r="U8" s="552"/>
      <c r="V8" s="552"/>
      <c r="W8" s="552"/>
      <c r="X8" s="552"/>
    </row>
    <row r="9" spans="1:24" ht="15.75" customHeight="1" x14ac:dyDescent="0.2">
      <c r="A9" s="553"/>
      <c r="B9" s="554" t="s">
        <v>354</v>
      </c>
      <c r="C9" s="555">
        <f>C17+C25+C33+C41</f>
        <v>2494738923.0843844</v>
      </c>
      <c r="D9" s="555"/>
      <c r="E9" s="555"/>
      <c r="F9" s="555" t="e">
        <f>+SUMIF(#REF!,#REF!,#REF!)</f>
        <v>#REF!</v>
      </c>
      <c r="G9" s="555" t="e">
        <f>+SUMIF(#REF!,B9,#REF!)</f>
        <v>#REF!</v>
      </c>
      <c r="H9" s="555"/>
      <c r="I9" s="555"/>
      <c r="J9" s="555"/>
      <c r="K9" s="542"/>
      <c r="L9" s="543"/>
      <c r="M9" s="543"/>
      <c r="N9" s="543"/>
      <c r="O9" s="543"/>
      <c r="P9" s="543"/>
      <c r="Q9" s="543"/>
      <c r="R9" s="543"/>
      <c r="S9" s="543"/>
      <c r="T9" s="543"/>
      <c r="U9" s="543"/>
      <c r="V9" s="543"/>
      <c r="W9" s="543"/>
      <c r="X9" s="543"/>
    </row>
    <row r="10" spans="1:24" ht="15.75" customHeight="1" x14ac:dyDescent="0.2">
      <c r="A10" s="553"/>
      <c r="B10" s="554" t="s">
        <v>355</v>
      </c>
      <c r="C10" s="555">
        <v>0</v>
      </c>
      <c r="D10" s="555"/>
      <c r="E10" s="555"/>
      <c r="F10" s="555"/>
      <c r="G10" s="555" t="e">
        <f>+SUMIF(#REF!,B10,#REF!)</f>
        <v>#REF!</v>
      </c>
      <c r="H10" s="555"/>
      <c r="I10" s="555"/>
      <c r="J10" s="555"/>
      <c r="K10" s="542"/>
      <c r="L10" s="543"/>
      <c r="M10" s="543"/>
      <c r="N10" s="543"/>
      <c r="O10" s="543"/>
      <c r="P10" s="543"/>
      <c r="Q10" s="543"/>
      <c r="R10" s="543"/>
      <c r="S10" s="543"/>
      <c r="T10" s="543"/>
      <c r="U10" s="543"/>
      <c r="V10" s="543"/>
      <c r="W10" s="543"/>
      <c r="X10" s="543"/>
    </row>
    <row r="11" spans="1:24" ht="15.75" customHeight="1" x14ac:dyDescent="0.2">
      <c r="A11" s="553"/>
      <c r="B11" s="554" t="s">
        <v>356</v>
      </c>
      <c r="C11" s="555">
        <v>0</v>
      </c>
      <c r="D11" s="555"/>
      <c r="E11" s="555"/>
      <c r="F11" s="555"/>
      <c r="G11" s="555" t="e">
        <f>+SUMIF(#REF!,B11,#REF!)</f>
        <v>#REF!</v>
      </c>
      <c r="H11" s="555"/>
      <c r="I11" s="555"/>
      <c r="J11" s="555"/>
      <c r="K11" s="542"/>
      <c r="L11" s="543"/>
      <c r="M11" s="543"/>
      <c r="N11" s="543"/>
      <c r="O11" s="543"/>
      <c r="P11" s="543"/>
      <c r="Q11" s="543"/>
      <c r="R11" s="543"/>
      <c r="S11" s="543"/>
      <c r="T11" s="543"/>
      <c r="U11" s="543"/>
      <c r="V11" s="543"/>
      <c r="W11" s="543"/>
      <c r="X11" s="543"/>
    </row>
    <row r="12" spans="1:24" ht="15.75" customHeight="1" x14ac:dyDescent="0.2">
      <c r="A12" s="553"/>
      <c r="B12" s="554" t="s">
        <v>357</v>
      </c>
      <c r="C12" s="555">
        <f>C20+C28+C36+C44</f>
        <v>2494738923.0843844</v>
      </c>
      <c r="D12" s="555"/>
      <c r="E12" s="555"/>
      <c r="F12" s="555"/>
      <c r="G12" s="555" t="e">
        <f>+SUMIF(#REF!,B12,#REF!)</f>
        <v>#REF!</v>
      </c>
      <c r="H12" s="555"/>
      <c r="I12" s="555"/>
      <c r="J12" s="555"/>
      <c r="K12" s="542"/>
      <c r="L12" s="543"/>
      <c r="M12" s="543"/>
      <c r="N12" s="543"/>
      <c r="O12" s="543"/>
      <c r="P12" s="543"/>
      <c r="Q12" s="543"/>
      <c r="R12" s="543"/>
      <c r="S12" s="543"/>
      <c r="T12" s="543"/>
      <c r="U12" s="543"/>
      <c r="V12" s="543"/>
      <c r="W12" s="543"/>
      <c r="X12" s="543"/>
    </row>
    <row r="13" spans="1:24" ht="15.75" customHeight="1" x14ac:dyDescent="0.2">
      <c r="A13" s="553"/>
      <c r="B13" s="554" t="s">
        <v>358</v>
      </c>
      <c r="C13" s="555">
        <f>C21+C29+C37+C45</f>
        <v>28911000</v>
      </c>
      <c r="D13" s="555"/>
      <c r="E13" s="555"/>
      <c r="F13" s="555"/>
      <c r="G13" s="555" t="e">
        <f>+SUMIF(#REF!,B13,#REF!)</f>
        <v>#REF!</v>
      </c>
      <c r="H13" s="555"/>
      <c r="I13" s="555"/>
      <c r="J13" s="555"/>
      <c r="K13" s="542"/>
      <c r="L13" s="543"/>
      <c r="M13" s="543"/>
      <c r="N13" s="543"/>
      <c r="O13" s="543"/>
      <c r="P13" s="543"/>
      <c r="Q13" s="543"/>
      <c r="R13" s="543"/>
      <c r="S13" s="543"/>
      <c r="T13" s="543"/>
      <c r="U13" s="543"/>
      <c r="V13" s="543"/>
      <c r="W13" s="543"/>
      <c r="X13" s="543"/>
    </row>
    <row r="14" spans="1:24" ht="15.75" customHeight="1" x14ac:dyDescent="0.2">
      <c r="A14" s="553"/>
      <c r="B14" s="554" t="s">
        <v>359</v>
      </c>
      <c r="C14" s="555">
        <f>C12-C13</f>
        <v>2465827923.0843844</v>
      </c>
      <c r="D14" s="555"/>
      <c r="E14" s="555"/>
      <c r="F14" s="555"/>
      <c r="G14" s="555" t="e">
        <f>+SUMIF(#REF!,B14,#REF!)</f>
        <v>#REF!</v>
      </c>
      <c r="H14" s="555"/>
      <c r="I14" s="555"/>
      <c r="J14" s="555"/>
      <c r="K14" s="542"/>
      <c r="L14" s="543"/>
      <c r="M14" s="543"/>
      <c r="N14" s="543"/>
      <c r="O14" s="543"/>
      <c r="P14" s="543"/>
      <c r="Q14" s="543"/>
      <c r="R14" s="543"/>
      <c r="S14" s="543"/>
      <c r="T14" s="543"/>
      <c r="U14" s="543"/>
      <c r="V14" s="543"/>
      <c r="W14" s="543"/>
      <c r="X14" s="543"/>
    </row>
    <row r="15" spans="1:24" ht="15.75" customHeight="1" x14ac:dyDescent="0.2">
      <c r="A15" s="553"/>
      <c r="B15" s="554" t="s">
        <v>360</v>
      </c>
      <c r="C15" s="556">
        <f>(C13/C12)</f>
        <v>1.1588787801593172E-2</v>
      </c>
      <c r="D15" s="557"/>
      <c r="E15" s="557"/>
      <c r="F15" s="556"/>
      <c r="G15" s="556" t="e">
        <f>(G13/G12)</f>
        <v>#REF!</v>
      </c>
      <c r="H15" s="557"/>
      <c r="I15" s="557"/>
      <c r="J15" s="557"/>
      <c r="K15" s="542"/>
      <c r="L15" s="543"/>
      <c r="M15" s="543"/>
      <c r="N15" s="543"/>
      <c r="O15" s="543"/>
      <c r="P15" s="543"/>
      <c r="Q15" s="543"/>
      <c r="R15" s="543"/>
      <c r="S15" s="543"/>
      <c r="T15" s="543"/>
      <c r="U15" s="543"/>
      <c r="V15" s="543"/>
      <c r="W15" s="543"/>
      <c r="X15" s="543"/>
    </row>
    <row r="16" spans="1:24" ht="15" x14ac:dyDescent="0.2">
      <c r="A16" s="544" t="s">
        <v>9</v>
      </c>
      <c r="B16" s="550" t="s">
        <v>711</v>
      </c>
      <c r="C16" s="544"/>
      <c r="D16" s="544"/>
      <c r="E16" s="544"/>
      <c r="F16" s="544"/>
      <c r="G16" s="544"/>
      <c r="H16" s="544"/>
      <c r="I16" s="544"/>
      <c r="J16" s="544"/>
      <c r="K16" s="551"/>
      <c r="L16" s="552"/>
      <c r="M16" s="552"/>
      <c r="N16" s="552"/>
      <c r="O16" s="552"/>
      <c r="P16" s="552"/>
      <c r="Q16" s="552"/>
      <c r="R16" s="552"/>
      <c r="S16" s="552"/>
      <c r="T16" s="552"/>
      <c r="U16" s="552"/>
      <c r="V16" s="552"/>
      <c r="W16" s="552"/>
      <c r="X16" s="552"/>
    </row>
    <row r="17" spans="1:24" ht="15.75" customHeight="1" x14ac:dyDescent="0.2">
      <c r="A17" s="553"/>
      <c r="B17" s="554" t="s">
        <v>354</v>
      </c>
      <c r="C17" s="555">
        <v>453339971</v>
      </c>
      <c r="D17" s="555"/>
      <c r="E17" s="555"/>
      <c r="F17" s="555" t="e">
        <f>+SUMIF(#REF!,#REF!,#REF!)</f>
        <v>#REF!</v>
      </c>
      <c r="G17" s="555" t="e">
        <f>+SUMIF(#REF!,B17,#REF!)</f>
        <v>#REF!</v>
      </c>
      <c r="H17" s="555"/>
      <c r="I17" s="555"/>
      <c r="J17" s="555"/>
      <c r="K17" s="542"/>
      <c r="L17" s="543"/>
      <c r="M17" s="543"/>
      <c r="N17" s="543"/>
      <c r="O17" s="543"/>
      <c r="P17" s="543"/>
      <c r="Q17" s="543"/>
      <c r="R17" s="543"/>
      <c r="S17" s="543"/>
      <c r="T17" s="543"/>
      <c r="U17" s="543"/>
      <c r="V17" s="543"/>
      <c r="W17" s="543"/>
      <c r="X17" s="543"/>
    </row>
    <row r="18" spans="1:24" ht="15.75" customHeight="1" x14ac:dyDescent="0.2">
      <c r="A18" s="553"/>
      <c r="B18" s="554" t="s">
        <v>355</v>
      </c>
      <c r="C18" s="555">
        <v>0</v>
      </c>
      <c r="D18" s="555"/>
      <c r="E18" s="555"/>
      <c r="F18" s="555"/>
      <c r="G18" s="555" t="e">
        <f>+SUMIF(#REF!,B18,#REF!)</f>
        <v>#REF!</v>
      </c>
      <c r="H18" s="555"/>
      <c r="I18" s="555"/>
      <c r="J18" s="555"/>
      <c r="K18" s="542"/>
      <c r="L18" s="543"/>
      <c r="M18" s="543"/>
      <c r="N18" s="543"/>
      <c r="O18" s="543"/>
      <c r="P18" s="543"/>
      <c r="Q18" s="543"/>
      <c r="R18" s="543"/>
      <c r="S18" s="543"/>
      <c r="T18" s="543"/>
      <c r="U18" s="543"/>
      <c r="V18" s="543"/>
      <c r="W18" s="543"/>
      <c r="X18" s="543"/>
    </row>
    <row r="19" spans="1:24" ht="15.75" customHeight="1" x14ac:dyDescent="0.2">
      <c r="A19" s="553"/>
      <c r="B19" s="554" t="s">
        <v>356</v>
      </c>
      <c r="C19" s="555">
        <v>0</v>
      </c>
      <c r="D19" s="555"/>
      <c r="E19" s="555"/>
      <c r="F19" s="555"/>
      <c r="G19" s="555" t="e">
        <f>+SUMIF(#REF!,B19,#REF!)</f>
        <v>#REF!</v>
      </c>
      <c r="H19" s="555"/>
      <c r="I19" s="555"/>
      <c r="J19" s="555"/>
      <c r="K19" s="542"/>
      <c r="L19" s="543"/>
      <c r="M19" s="543"/>
      <c r="N19" s="543"/>
      <c r="O19" s="543"/>
      <c r="P19" s="543"/>
      <c r="Q19" s="543"/>
      <c r="R19" s="543"/>
      <c r="S19" s="543"/>
      <c r="T19" s="543"/>
      <c r="U19" s="543"/>
      <c r="V19" s="543"/>
      <c r="W19" s="543"/>
      <c r="X19" s="543"/>
    </row>
    <row r="20" spans="1:24" ht="15.75" customHeight="1" x14ac:dyDescent="0.2">
      <c r="A20" s="553"/>
      <c r="B20" s="554" t="s">
        <v>357</v>
      </c>
      <c r="C20" s="555">
        <f>C17</f>
        <v>453339971</v>
      </c>
      <c r="D20" s="555"/>
      <c r="E20" s="555"/>
      <c r="F20" s="555"/>
      <c r="G20" s="555" t="e">
        <f>+SUMIF(#REF!,B20,#REF!)</f>
        <v>#REF!</v>
      </c>
      <c r="H20" s="555"/>
      <c r="I20" s="555"/>
      <c r="J20" s="555"/>
      <c r="K20" s="542"/>
      <c r="L20" s="543"/>
      <c r="M20" s="543"/>
      <c r="N20" s="543"/>
      <c r="O20" s="543"/>
      <c r="P20" s="543"/>
      <c r="Q20" s="543"/>
      <c r="R20" s="543"/>
      <c r="S20" s="543"/>
      <c r="T20" s="543"/>
      <c r="U20" s="543"/>
      <c r="V20" s="543"/>
      <c r="W20" s="543"/>
      <c r="X20" s="543"/>
    </row>
    <row r="21" spans="1:24" ht="15.75" customHeight="1" x14ac:dyDescent="0.2">
      <c r="A21" s="553"/>
      <c r="B21" s="554" t="s">
        <v>358</v>
      </c>
      <c r="C21" s="555">
        <v>0</v>
      </c>
      <c r="D21" s="555"/>
      <c r="E21" s="555"/>
      <c r="F21" s="555"/>
      <c r="G21" s="555" t="e">
        <f>+SUMIF(#REF!,B21,#REF!)</f>
        <v>#REF!</v>
      </c>
      <c r="H21" s="555"/>
      <c r="I21" s="555"/>
      <c r="J21" s="555"/>
      <c r="K21" s="542"/>
      <c r="L21" s="543"/>
      <c r="M21" s="543"/>
      <c r="N21" s="543"/>
      <c r="O21" s="543"/>
      <c r="P21" s="543"/>
      <c r="Q21" s="543"/>
      <c r="R21" s="543"/>
      <c r="S21" s="543"/>
      <c r="T21" s="543"/>
      <c r="U21" s="543"/>
      <c r="V21" s="543"/>
      <c r="W21" s="543"/>
      <c r="X21" s="543"/>
    </row>
    <row r="22" spans="1:24" ht="15.75" customHeight="1" x14ac:dyDescent="0.2">
      <c r="A22" s="553"/>
      <c r="B22" s="554" t="s">
        <v>359</v>
      </c>
      <c r="C22" s="555">
        <f>C20-C21</f>
        <v>453339971</v>
      </c>
      <c r="D22" s="555"/>
      <c r="E22" s="555"/>
      <c r="F22" s="555"/>
      <c r="G22" s="555" t="e">
        <f>+SUMIF(#REF!,B22,#REF!)</f>
        <v>#REF!</v>
      </c>
      <c r="H22" s="555"/>
      <c r="I22" s="555"/>
      <c r="J22" s="555"/>
      <c r="K22" s="542"/>
      <c r="L22" s="543"/>
      <c r="M22" s="543"/>
      <c r="N22" s="543"/>
      <c r="O22" s="543"/>
      <c r="P22" s="543"/>
      <c r="Q22" s="543"/>
      <c r="R22" s="543"/>
      <c r="S22" s="543"/>
      <c r="T22" s="543"/>
      <c r="U22" s="543"/>
      <c r="V22" s="543"/>
      <c r="W22" s="543"/>
      <c r="X22" s="543"/>
    </row>
    <row r="23" spans="1:24" ht="15.75" customHeight="1" x14ac:dyDescent="0.2">
      <c r="A23" s="553"/>
      <c r="B23" s="554" t="s">
        <v>360</v>
      </c>
      <c r="C23" s="556">
        <f>(C21/C20)</f>
        <v>0</v>
      </c>
      <c r="D23" s="557"/>
      <c r="E23" s="557"/>
      <c r="F23" s="556"/>
      <c r="G23" s="556" t="e">
        <f>(G21/G20)</f>
        <v>#REF!</v>
      </c>
      <c r="H23" s="557"/>
      <c r="I23" s="557"/>
      <c r="J23" s="557"/>
      <c r="K23" s="542"/>
      <c r="L23" s="543"/>
      <c r="M23" s="543"/>
      <c r="N23" s="543"/>
      <c r="O23" s="543"/>
      <c r="P23" s="543"/>
      <c r="Q23" s="543"/>
      <c r="R23" s="543"/>
      <c r="S23" s="543"/>
      <c r="T23" s="543"/>
      <c r="U23" s="543"/>
      <c r="V23" s="543"/>
      <c r="W23" s="543"/>
      <c r="X23" s="543"/>
    </row>
    <row r="24" spans="1:24" ht="18.75" customHeight="1" x14ac:dyDescent="0.2">
      <c r="A24" s="544" t="s">
        <v>10</v>
      </c>
      <c r="B24" s="550" t="s">
        <v>482</v>
      </c>
      <c r="C24" s="544"/>
      <c r="D24" s="544"/>
      <c r="E24" s="544"/>
      <c r="F24" s="544"/>
      <c r="G24" s="544"/>
      <c r="H24" s="544"/>
      <c r="I24" s="544"/>
      <c r="J24" s="544"/>
      <c r="K24" s="551"/>
      <c r="L24" s="552"/>
      <c r="M24" s="552"/>
      <c r="N24" s="552"/>
      <c r="O24" s="552"/>
      <c r="P24" s="552"/>
      <c r="Q24" s="552"/>
      <c r="R24" s="552"/>
      <c r="S24" s="552"/>
      <c r="T24" s="552"/>
      <c r="U24" s="552"/>
      <c r="V24" s="552"/>
      <c r="W24" s="552"/>
      <c r="X24" s="552"/>
    </row>
    <row r="25" spans="1:24" ht="15.75" customHeight="1" x14ac:dyDescent="0.2">
      <c r="A25" s="553"/>
      <c r="B25" s="554" t="s">
        <v>354</v>
      </c>
      <c r="C25" s="555">
        <v>404925000</v>
      </c>
      <c r="D25" s="555"/>
      <c r="E25" s="555"/>
      <c r="F25" s="555" t="e">
        <f>+SUMIF(#REF!,#REF!,#REF!)</f>
        <v>#REF!</v>
      </c>
      <c r="G25" s="555" t="e">
        <f>+SUMIF(#REF!,B25,#REF!)</f>
        <v>#REF!</v>
      </c>
      <c r="H25" s="555"/>
      <c r="I25" s="555"/>
      <c r="J25" s="555"/>
      <c r="K25" s="542"/>
      <c r="L25" s="543"/>
      <c r="M25" s="543"/>
      <c r="N25" s="543"/>
      <c r="O25" s="543"/>
      <c r="P25" s="543"/>
      <c r="Q25" s="543"/>
      <c r="R25" s="543"/>
      <c r="S25" s="543"/>
      <c r="T25" s="543"/>
      <c r="U25" s="543"/>
      <c r="V25" s="543"/>
      <c r="W25" s="543"/>
      <c r="X25" s="543"/>
    </row>
    <row r="26" spans="1:24" ht="15.75" customHeight="1" x14ac:dyDescent="0.2">
      <c r="A26" s="553"/>
      <c r="B26" s="554" t="s">
        <v>355</v>
      </c>
      <c r="C26" s="555">
        <v>0</v>
      </c>
      <c r="D26" s="555"/>
      <c r="E26" s="555"/>
      <c r="F26" s="555"/>
      <c r="G26" s="555" t="e">
        <f>+SUMIF(#REF!,B26,#REF!)</f>
        <v>#REF!</v>
      </c>
      <c r="H26" s="555"/>
      <c r="I26" s="555"/>
      <c r="J26" s="555"/>
      <c r="K26" s="542"/>
      <c r="L26" s="543"/>
      <c r="M26" s="543"/>
      <c r="N26" s="543"/>
      <c r="O26" s="543"/>
      <c r="P26" s="543"/>
      <c r="Q26" s="543"/>
      <c r="R26" s="543"/>
      <c r="S26" s="543"/>
      <c r="T26" s="543"/>
      <c r="U26" s="543"/>
      <c r="V26" s="543"/>
      <c r="W26" s="543"/>
      <c r="X26" s="543"/>
    </row>
    <row r="27" spans="1:24" ht="15.75" customHeight="1" x14ac:dyDescent="0.2">
      <c r="A27" s="553"/>
      <c r="B27" s="554" t="s">
        <v>356</v>
      </c>
      <c r="C27" s="555">
        <v>0</v>
      </c>
      <c r="D27" s="555"/>
      <c r="E27" s="555"/>
      <c r="F27" s="555"/>
      <c r="G27" s="555" t="e">
        <f>+SUMIF(#REF!,B27,#REF!)</f>
        <v>#REF!</v>
      </c>
      <c r="H27" s="555"/>
      <c r="I27" s="555"/>
      <c r="J27" s="555"/>
      <c r="K27" s="542"/>
      <c r="L27" s="543"/>
      <c r="M27" s="543"/>
      <c r="N27" s="543"/>
      <c r="O27" s="543"/>
      <c r="P27" s="543"/>
      <c r="Q27" s="543"/>
      <c r="R27" s="543"/>
      <c r="S27" s="543"/>
      <c r="T27" s="543"/>
      <c r="U27" s="543"/>
      <c r="V27" s="543"/>
      <c r="W27" s="543"/>
      <c r="X27" s="543"/>
    </row>
    <row r="28" spans="1:24" ht="15.75" customHeight="1" x14ac:dyDescent="0.2">
      <c r="A28" s="553"/>
      <c r="B28" s="554" t="s">
        <v>357</v>
      </c>
      <c r="C28" s="555">
        <f>C25</f>
        <v>404925000</v>
      </c>
      <c r="D28" s="555"/>
      <c r="E28" s="555"/>
      <c r="F28" s="555"/>
      <c r="G28" s="555" t="e">
        <f>+SUMIF(#REF!,B28,#REF!)</f>
        <v>#REF!</v>
      </c>
      <c r="H28" s="555"/>
      <c r="I28" s="555"/>
      <c r="J28" s="555"/>
      <c r="K28" s="542"/>
      <c r="L28" s="543"/>
      <c r="M28" s="543"/>
      <c r="N28" s="543"/>
      <c r="O28" s="543"/>
      <c r="P28" s="543"/>
      <c r="Q28" s="543"/>
      <c r="R28" s="543"/>
      <c r="S28" s="543"/>
      <c r="T28" s="543"/>
      <c r="U28" s="543"/>
      <c r="V28" s="543"/>
      <c r="W28" s="543"/>
      <c r="X28" s="543"/>
    </row>
    <row r="29" spans="1:24" ht="15.75" customHeight="1" x14ac:dyDescent="0.2">
      <c r="A29" s="553"/>
      <c r="B29" s="554" t="s">
        <v>358</v>
      </c>
      <c r="C29" s="555">
        <v>0</v>
      </c>
      <c r="D29" s="555"/>
      <c r="E29" s="555"/>
      <c r="F29" s="555"/>
      <c r="G29" s="555" t="e">
        <f>+SUMIF(#REF!,B29,#REF!)</f>
        <v>#REF!</v>
      </c>
      <c r="H29" s="555"/>
      <c r="I29" s="555"/>
      <c r="J29" s="555"/>
      <c r="K29" s="542"/>
      <c r="L29" s="543"/>
      <c r="M29" s="543"/>
      <c r="N29" s="543"/>
      <c r="O29" s="543"/>
      <c r="P29" s="543"/>
      <c r="Q29" s="543"/>
      <c r="R29" s="543"/>
      <c r="S29" s="543"/>
      <c r="T29" s="543"/>
      <c r="U29" s="543"/>
      <c r="V29" s="543"/>
      <c r="W29" s="543"/>
      <c r="X29" s="543"/>
    </row>
    <row r="30" spans="1:24" ht="15.75" customHeight="1" x14ac:dyDescent="0.2">
      <c r="A30" s="553"/>
      <c r="B30" s="554" t="s">
        <v>359</v>
      </c>
      <c r="C30" s="555">
        <f>C28-C29</f>
        <v>404925000</v>
      </c>
      <c r="D30" s="555"/>
      <c r="E30" s="555"/>
      <c r="F30" s="555"/>
      <c r="G30" s="555" t="e">
        <f>+SUMIF(#REF!,B30,#REF!)</f>
        <v>#REF!</v>
      </c>
      <c r="H30" s="555"/>
      <c r="I30" s="555"/>
      <c r="J30" s="555"/>
      <c r="K30" s="542"/>
      <c r="L30" s="543"/>
      <c r="M30" s="543"/>
      <c r="N30" s="543"/>
      <c r="O30" s="543"/>
      <c r="P30" s="543"/>
      <c r="Q30" s="543"/>
      <c r="R30" s="543"/>
      <c r="S30" s="543"/>
      <c r="T30" s="543"/>
      <c r="U30" s="543"/>
      <c r="V30" s="543"/>
      <c r="W30" s="543"/>
      <c r="X30" s="543"/>
    </row>
    <row r="31" spans="1:24" ht="15.75" customHeight="1" x14ac:dyDescent="0.2">
      <c r="A31" s="553"/>
      <c r="B31" s="554" t="s">
        <v>360</v>
      </c>
      <c r="C31" s="556">
        <f>(C29/C28)</f>
        <v>0</v>
      </c>
      <c r="D31" s="557"/>
      <c r="E31" s="557"/>
      <c r="F31" s="556"/>
      <c r="G31" s="556" t="e">
        <f>(G29/G28)</f>
        <v>#REF!</v>
      </c>
      <c r="H31" s="557"/>
      <c r="I31" s="557"/>
      <c r="J31" s="557"/>
      <c r="K31" s="542"/>
      <c r="L31" s="543"/>
      <c r="M31" s="543"/>
      <c r="N31" s="543"/>
      <c r="O31" s="543"/>
      <c r="P31" s="543"/>
      <c r="Q31" s="543"/>
      <c r="R31" s="543"/>
      <c r="S31" s="543"/>
      <c r="T31" s="543"/>
      <c r="U31" s="543"/>
      <c r="V31" s="543"/>
      <c r="W31" s="543"/>
      <c r="X31" s="543"/>
    </row>
    <row r="32" spans="1:24" ht="18.75" customHeight="1" x14ac:dyDescent="0.2">
      <c r="A32" s="544" t="s">
        <v>11</v>
      </c>
      <c r="B32" s="550" t="s">
        <v>712</v>
      </c>
      <c r="C32" s="544"/>
      <c r="D32" s="544"/>
      <c r="E32" s="544"/>
      <c r="F32" s="544"/>
      <c r="G32" s="544"/>
      <c r="H32" s="544"/>
      <c r="I32" s="544"/>
      <c r="J32" s="544"/>
      <c r="K32" s="551"/>
      <c r="L32" s="552"/>
      <c r="M32" s="552"/>
      <c r="N32" s="552"/>
      <c r="O32" s="552"/>
      <c r="P32" s="552"/>
      <c r="Q32" s="552"/>
      <c r="R32" s="552"/>
      <c r="S32" s="552"/>
      <c r="T32" s="552"/>
      <c r="U32" s="552"/>
      <c r="V32" s="552"/>
      <c r="W32" s="552"/>
      <c r="X32" s="552"/>
    </row>
    <row r="33" spans="1:24" ht="15.75" customHeight="1" x14ac:dyDescent="0.2">
      <c r="A33" s="553"/>
      <c r="B33" s="554" t="s">
        <v>354</v>
      </c>
      <c r="C33" s="555">
        <v>1607562952.0843844</v>
      </c>
      <c r="D33" s="555"/>
      <c r="E33" s="555"/>
      <c r="F33" s="555" t="e">
        <f>+SUMIF(#REF!,#REF!,#REF!)</f>
        <v>#REF!</v>
      </c>
      <c r="G33" s="555" t="e">
        <f>+SUMIF(#REF!,B33,#REF!)</f>
        <v>#REF!</v>
      </c>
      <c r="H33" s="555"/>
      <c r="I33" s="555"/>
      <c r="J33" s="555"/>
      <c r="K33" s="542"/>
      <c r="L33" s="543"/>
      <c r="M33" s="543"/>
      <c r="N33" s="543"/>
      <c r="O33" s="543"/>
      <c r="P33" s="543"/>
      <c r="Q33" s="543"/>
      <c r="R33" s="543"/>
      <c r="S33" s="543"/>
      <c r="T33" s="543"/>
      <c r="U33" s="543"/>
      <c r="V33" s="543"/>
      <c r="W33" s="543"/>
      <c r="X33" s="543"/>
    </row>
    <row r="34" spans="1:24" ht="15.75" customHeight="1" x14ac:dyDescent="0.2">
      <c r="A34" s="553"/>
      <c r="B34" s="554" t="s">
        <v>355</v>
      </c>
      <c r="C34" s="555">
        <v>0</v>
      </c>
      <c r="D34" s="555"/>
      <c r="E34" s="555"/>
      <c r="F34" s="555"/>
      <c r="G34" s="555" t="e">
        <f>+SUMIF(#REF!,B34,#REF!)</f>
        <v>#REF!</v>
      </c>
      <c r="H34" s="555"/>
      <c r="I34" s="555"/>
      <c r="J34" s="555"/>
      <c r="K34" s="542"/>
      <c r="L34" s="543"/>
      <c r="M34" s="543"/>
      <c r="N34" s="543"/>
      <c r="O34" s="543"/>
      <c r="P34" s="543"/>
      <c r="Q34" s="543"/>
      <c r="R34" s="543"/>
      <c r="S34" s="543"/>
      <c r="T34" s="543"/>
      <c r="U34" s="543"/>
      <c r="V34" s="543"/>
      <c r="W34" s="543"/>
      <c r="X34" s="543"/>
    </row>
    <row r="35" spans="1:24" ht="15.75" customHeight="1" x14ac:dyDescent="0.2">
      <c r="A35" s="553"/>
      <c r="B35" s="554" t="s">
        <v>356</v>
      </c>
      <c r="C35" s="555">
        <v>0</v>
      </c>
      <c r="D35" s="555"/>
      <c r="E35" s="555"/>
      <c r="F35" s="555"/>
      <c r="G35" s="555" t="e">
        <f>+SUMIF(#REF!,B35,#REF!)</f>
        <v>#REF!</v>
      </c>
      <c r="H35" s="555"/>
      <c r="I35" s="555"/>
      <c r="J35" s="555"/>
      <c r="K35" s="542"/>
      <c r="L35" s="543"/>
      <c r="M35" s="543"/>
      <c r="N35" s="543"/>
      <c r="O35" s="543"/>
      <c r="P35" s="543"/>
      <c r="Q35" s="543"/>
      <c r="R35" s="543"/>
      <c r="S35" s="543"/>
      <c r="T35" s="543"/>
      <c r="U35" s="543"/>
      <c r="V35" s="543"/>
      <c r="W35" s="543"/>
      <c r="X35" s="543"/>
    </row>
    <row r="36" spans="1:24" ht="15.75" customHeight="1" x14ac:dyDescent="0.2">
      <c r="A36" s="553"/>
      <c r="B36" s="554" t="s">
        <v>357</v>
      </c>
      <c r="C36" s="555">
        <f>C33</f>
        <v>1607562952.0843844</v>
      </c>
      <c r="D36" s="555"/>
      <c r="E36" s="555"/>
      <c r="F36" s="555"/>
      <c r="G36" s="555" t="e">
        <f>+SUMIF(#REF!,B36,#REF!)</f>
        <v>#REF!</v>
      </c>
      <c r="H36" s="555"/>
      <c r="I36" s="555"/>
      <c r="J36" s="555"/>
      <c r="K36" s="542"/>
      <c r="L36" s="543"/>
      <c r="M36" s="543"/>
      <c r="N36" s="543"/>
      <c r="O36" s="543"/>
      <c r="P36" s="543"/>
      <c r="Q36" s="543"/>
      <c r="R36" s="543"/>
      <c r="S36" s="543"/>
      <c r="T36" s="543"/>
      <c r="U36" s="543"/>
      <c r="V36" s="543"/>
      <c r="W36" s="543"/>
      <c r="X36" s="543"/>
    </row>
    <row r="37" spans="1:24" ht="15.75" customHeight="1" x14ac:dyDescent="0.2">
      <c r="A37" s="553"/>
      <c r="B37" s="554" t="s">
        <v>358</v>
      </c>
      <c r="C37" s="555">
        <v>0</v>
      </c>
      <c r="D37" s="555"/>
      <c r="E37" s="555"/>
      <c r="F37" s="555"/>
      <c r="G37" s="555" t="e">
        <f>+SUMIF(#REF!,B37,#REF!)</f>
        <v>#REF!</v>
      </c>
      <c r="H37" s="555"/>
      <c r="I37" s="555"/>
      <c r="J37" s="555"/>
      <c r="K37" s="542"/>
      <c r="L37" s="543"/>
      <c r="M37" s="543"/>
      <c r="N37" s="543"/>
      <c r="O37" s="543"/>
      <c r="P37" s="543"/>
      <c r="Q37" s="543"/>
      <c r="R37" s="543"/>
      <c r="S37" s="543"/>
      <c r="T37" s="543"/>
      <c r="U37" s="543"/>
      <c r="V37" s="543"/>
      <c r="W37" s="543"/>
      <c r="X37" s="543"/>
    </row>
    <row r="38" spans="1:24" ht="15.75" customHeight="1" x14ac:dyDescent="0.2">
      <c r="A38" s="553"/>
      <c r="B38" s="554" t="s">
        <v>359</v>
      </c>
      <c r="C38" s="555">
        <f>C36-C37</f>
        <v>1607562952.0843844</v>
      </c>
      <c r="D38" s="555"/>
      <c r="E38" s="555"/>
      <c r="F38" s="555"/>
      <c r="G38" s="555" t="e">
        <f>+SUMIF(#REF!,B38,#REF!)</f>
        <v>#REF!</v>
      </c>
      <c r="H38" s="555"/>
      <c r="I38" s="555"/>
      <c r="J38" s="555"/>
      <c r="K38" s="542"/>
      <c r="L38" s="543"/>
      <c r="M38" s="543"/>
      <c r="N38" s="543"/>
      <c r="O38" s="543"/>
      <c r="P38" s="543"/>
      <c r="Q38" s="543"/>
      <c r="R38" s="543"/>
      <c r="S38" s="543"/>
      <c r="T38" s="543"/>
      <c r="U38" s="543"/>
      <c r="V38" s="543"/>
      <c r="W38" s="543"/>
      <c r="X38" s="543"/>
    </row>
    <row r="39" spans="1:24" ht="15.75" customHeight="1" x14ac:dyDescent="0.2">
      <c r="A39" s="553"/>
      <c r="B39" s="554" t="s">
        <v>360</v>
      </c>
      <c r="C39" s="556">
        <f>(C37/C36)</f>
        <v>0</v>
      </c>
      <c r="D39" s="557"/>
      <c r="E39" s="557"/>
      <c r="F39" s="556"/>
      <c r="G39" s="556" t="e">
        <f>(G37/G36)</f>
        <v>#REF!</v>
      </c>
      <c r="H39" s="557"/>
      <c r="I39" s="557"/>
      <c r="J39" s="557"/>
      <c r="K39" s="542"/>
      <c r="L39" s="543"/>
      <c r="M39" s="543"/>
      <c r="N39" s="543"/>
      <c r="O39" s="543"/>
      <c r="P39" s="543"/>
      <c r="Q39" s="543"/>
      <c r="R39" s="543"/>
      <c r="S39" s="543"/>
      <c r="T39" s="543"/>
      <c r="U39" s="543"/>
      <c r="V39" s="543"/>
      <c r="W39" s="543"/>
      <c r="X39" s="543"/>
    </row>
    <row r="40" spans="1:24" ht="18.75" customHeight="1" x14ac:dyDescent="0.2">
      <c r="A40" s="544" t="s">
        <v>12</v>
      </c>
      <c r="B40" s="550" t="s">
        <v>713</v>
      </c>
      <c r="C40" s="544"/>
      <c r="D40" s="544"/>
      <c r="E40" s="544"/>
      <c r="F40" s="544"/>
      <c r="G40" s="544"/>
      <c r="H40" s="544"/>
      <c r="I40" s="544"/>
      <c r="J40" s="544"/>
      <c r="K40" s="551"/>
      <c r="L40" s="552"/>
      <c r="M40" s="552"/>
      <c r="N40" s="552"/>
      <c r="O40" s="552"/>
      <c r="P40" s="552"/>
      <c r="Q40" s="552"/>
      <c r="R40" s="552"/>
      <c r="S40" s="552"/>
      <c r="T40" s="552"/>
      <c r="U40" s="552"/>
      <c r="V40" s="552"/>
      <c r="W40" s="552"/>
      <c r="X40" s="552"/>
    </row>
    <row r="41" spans="1:24" ht="15.75" customHeight="1" x14ac:dyDescent="0.2">
      <c r="A41" s="553"/>
      <c r="B41" s="554" t="s">
        <v>354</v>
      </c>
      <c r="C41" s="555">
        <v>28911000</v>
      </c>
      <c r="D41" s="555"/>
      <c r="E41" s="555"/>
      <c r="F41" s="555" t="e">
        <f>+SUMIF(#REF!,#REF!,#REF!)</f>
        <v>#REF!</v>
      </c>
      <c r="G41" s="555" t="e">
        <f>+SUMIF(#REF!,B41,#REF!)</f>
        <v>#REF!</v>
      </c>
      <c r="H41" s="555"/>
      <c r="I41" s="555"/>
      <c r="J41" s="555"/>
      <c r="K41" s="542"/>
      <c r="L41" s="543"/>
      <c r="M41" s="543"/>
      <c r="N41" s="543"/>
      <c r="O41" s="543"/>
      <c r="P41" s="543"/>
      <c r="Q41" s="543"/>
      <c r="R41" s="543"/>
      <c r="S41" s="543"/>
      <c r="T41" s="543"/>
      <c r="U41" s="543"/>
      <c r="V41" s="543"/>
      <c r="W41" s="543"/>
      <c r="X41" s="543"/>
    </row>
    <row r="42" spans="1:24" ht="15.75" customHeight="1" x14ac:dyDescent="0.2">
      <c r="A42" s="553"/>
      <c r="B42" s="554" t="s">
        <v>355</v>
      </c>
      <c r="C42" s="555">
        <v>0</v>
      </c>
      <c r="D42" s="555"/>
      <c r="E42" s="555"/>
      <c r="F42" s="555"/>
      <c r="G42" s="555" t="e">
        <f>+SUMIF(#REF!,B42,#REF!)</f>
        <v>#REF!</v>
      </c>
      <c r="H42" s="555"/>
      <c r="I42" s="555"/>
      <c r="J42" s="555"/>
      <c r="K42" s="542"/>
      <c r="L42" s="543"/>
      <c r="M42" s="543"/>
      <c r="N42" s="543"/>
      <c r="O42" s="543"/>
      <c r="P42" s="543"/>
      <c r="Q42" s="543"/>
      <c r="R42" s="543"/>
      <c r="S42" s="543"/>
      <c r="T42" s="543"/>
      <c r="U42" s="543"/>
      <c r="V42" s="543"/>
      <c r="W42" s="543"/>
      <c r="X42" s="543"/>
    </row>
    <row r="43" spans="1:24" ht="15.75" customHeight="1" x14ac:dyDescent="0.2">
      <c r="A43" s="553"/>
      <c r="B43" s="554" t="s">
        <v>356</v>
      </c>
      <c r="C43" s="555">
        <v>0</v>
      </c>
      <c r="D43" s="555"/>
      <c r="E43" s="555"/>
      <c r="F43" s="555"/>
      <c r="G43" s="555" t="e">
        <f>+SUMIF(#REF!,B43,#REF!)</f>
        <v>#REF!</v>
      </c>
      <c r="H43" s="555"/>
      <c r="I43" s="555"/>
      <c r="J43" s="555"/>
      <c r="K43" s="542"/>
      <c r="L43" s="543"/>
      <c r="M43" s="543"/>
      <c r="N43" s="543"/>
      <c r="O43" s="543"/>
      <c r="P43" s="543"/>
      <c r="Q43" s="543"/>
      <c r="R43" s="543"/>
      <c r="S43" s="543"/>
      <c r="T43" s="543"/>
      <c r="U43" s="543"/>
      <c r="V43" s="543"/>
      <c r="W43" s="543"/>
      <c r="X43" s="543"/>
    </row>
    <row r="44" spans="1:24" ht="15.75" customHeight="1" x14ac:dyDescent="0.2">
      <c r="A44" s="553"/>
      <c r="B44" s="554" t="s">
        <v>357</v>
      </c>
      <c r="C44" s="555">
        <f>C41</f>
        <v>28911000</v>
      </c>
      <c r="D44" s="555"/>
      <c r="E44" s="555"/>
      <c r="F44" s="555"/>
      <c r="G44" s="555" t="e">
        <f>+SUMIF(#REF!,B44,#REF!)</f>
        <v>#REF!</v>
      </c>
      <c r="H44" s="555"/>
      <c r="I44" s="555"/>
      <c r="J44" s="555"/>
      <c r="K44" s="542"/>
      <c r="L44" s="543"/>
      <c r="M44" s="543"/>
      <c r="N44" s="543"/>
      <c r="O44" s="543"/>
      <c r="P44" s="543"/>
      <c r="Q44" s="543"/>
      <c r="R44" s="543"/>
      <c r="S44" s="543"/>
      <c r="T44" s="543"/>
      <c r="U44" s="543"/>
      <c r="V44" s="543"/>
      <c r="W44" s="543"/>
      <c r="X44" s="543"/>
    </row>
    <row r="45" spans="1:24" ht="15.75" customHeight="1" x14ac:dyDescent="0.2">
      <c r="A45" s="553"/>
      <c r="B45" s="554" t="s">
        <v>358</v>
      </c>
      <c r="C45" s="555">
        <f>C44</f>
        <v>28911000</v>
      </c>
      <c r="D45" s="555"/>
      <c r="E45" s="555"/>
      <c r="F45" s="555"/>
      <c r="G45" s="555" t="e">
        <f>+SUMIF(#REF!,B45,#REF!)</f>
        <v>#REF!</v>
      </c>
      <c r="H45" s="555"/>
      <c r="I45" s="555"/>
      <c r="J45" s="555"/>
      <c r="K45" s="542"/>
      <c r="L45" s="543"/>
      <c r="M45" s="543"/>
      <c r="N45" s="543"/>
      <c r="O45" s="543"/>
      <c r="P45" s="543"/>
      <c r="Q45" s="543"/>
      <c r="R45" s="543"/>
      <c r="S45" s="543"/>
      <c r="T45" s="543"/>
      <c r="U45" s="543"/>
      <c r="V45" s="543"/>
      <c r="W45" s="543"/>
      <c r="X45" s="543"/>
    </row>
    <row r="46" spans="1:24" ht="15.75" customHeight="1" x14ac:dyDescent="0.2">
      <c r="A46" s="553"/>
      <c r="B46" s="554" t="s">
        <v>359</v>
      </c>
      <c r="C46" s="555">
        <f>C44-C45</f>
        <v>0</v>
      </c>
      <c r="D46" s="555"/>
      <c r="E46" s="555"/>
      <c r="F46" s="555"/>
      <c r="G46" s="555" t="e">
        <f>+SUMIF(#REF!,B46,#REF!)</f>
        <v>#REF!</v>
      </c>
      <c r="H46" s="555"/>
      <c r="I46" s="555"/>
      <c r="J46" s="555"/>
      <c r="K46" s="542"/>
      <c r="L46" s="543"/>
      <c r="M46" s="543"/>
      <c r="N46" s="543"/>
      <c r="O46" s="543"/>
      <c r="P46" s="543"/>
      <c r="Q46" s="543"/>
      <c r="R46" s="543"/>
      <c r="S46" s="543"/>
      <c r="T46" s="543"/>
      <c r="U46" s="543"/>
      <c r="V46" s="543"/>
      <c r="W46" s="543"/>
      <c r="X46" s="543"/>
    </row>
    <row r="47" spans="1:24" ht="15.75" customHeight="1" x14ac:dyDescent="0.2">
      <c r="A47" s="553"/>
      <c r="B47" s="554" t="s">
        <v>360</v>
      </c>
      <c r="C47" s="556">
        <f>(C45/C44)</f>
        <v>1</v>
      </c>
      <c r="D47" s="557"/>
      <c r="E47" s="557"/>
      <c r="F47" s="556"/>
      <c r="G47" s="556" t="e">
        <f>(G45/G44)</f>
        <v>#REF!</v>
      </c>
      <c r="H47" s="557"/>
      <c r="I47" s="557"/>
      <c r="J47" s="557"/>
      <c r="K47" s="542"/>
      <c r="L47" s="543"/>
      <c r="M47" s="543"/>
      <c r="N47" s="543"/>
      <c r="O47" s="543"/>
      <c r="P47" s="543"/>
      <c r="Q47" s="543"/>
      <c r="R47" s="543"/>
      <c r="S47" s="543"/>
      <c r="T47" s="543"/>
      <c r="U47" s="543"/>
      <c r="V47" s="543"/>
      <c r="W47" s="543"/>
      <c r="X47" s="543"/>
    </row>
    <row r="48" spans="1:24" ht="30.75" customHeight="1" x14ac:dyDescent="0.2">
      <c r="A48" s="544" t="s">
        <v>18</v>
      </c>
      <c r="B48" s="550" t="s">
        <v>714</v>
      </c>
      <c r="C48" s="544"/>
      <c r="D48" s="544"/>
      <c r="E48" s="544"/>
      <c r="F48" s="544"/>
      <c r="G48" s="544"/>
      <c r="H48" s="544"/>
      <c r="I48" s="544"/>
      <c r="J48" s="544"/>
      <c r="K48" s="551"/>
      <c r="L48" s="552"/>
      <c r="M48" s="552"/>
      <c r="N48" s="552"/>
      <c r="O48" s="552"/>
      <c r="P48" s="552"/>
      <c r="Q48" s="552"/>
      <c r="R48" s="552"/>
      <c r="S48" s="552"/>
      <c r="T48" s="552"/>
      <c r="U48" s="552"/>
      <c r="V48" s="552"/>
      <c r="W48" s="552"/>
      <c r="X48" s="552"/>
    </row>
    <row r="49" spans="1:24" ht="15.75" customHeight="1" x14ac:dyDescent="0.2">
      <c r="A49" s="553"/>
      <c r="B49" s="554" t="s">
        <v>354</v>
      </c>
      <c r="C49" s="555">
        <v>1371432000</v>
      </c>
      <c r="D49" s="555"/>
      <c r="E49" s="555"/>
      <c r="F49" s="555" t="e">
        <f>+SUMIF(#REF!,#REF!,#REF!)</f>
        <v>#REF!</v>
      </c>
      <c r="G49" s="555" t="e">
        <f>+SUMIF(#REF!,B49,#REF!)</f>
        <v>#REF!</v>
      </c>
      <c r="H49" s="555"/>
      <c r="I49" s="555"/>
      <c r="J49" s="555"/>
      <c r="K49" s="542"/>
      <c r="L49" s="543"/>
      <c r="M49" s="543"/>
      <c r="N49" s="543"/>
      <c r="O49" s="543"/>
      <c r="P49" s="543"/>
      <c r="Q49" s="543"/>
      <c r="R49" s="543"/>
      <c r="S49" s="543"/>
      <c r="T49" s="543"/>
      <c r="U49" s="543"/>
      <c r="V49" s="543"/>
      <c r="W49" s="543"/>
      <c r="X49" s="543"/>
    </row>
    <row r="50" spans="1:24" ht="15.75" customHeight="1" x14ac:dyDescent="0.2">
      <c r="A50" s="553"/>
      <c r="B50" s="554" t="s">
        <v>355</v>
      </c>
      <c r="C50" s="555">
        <v>0</v>
      </c>
      <c r="D50" s="555"/>
      <c r="E50" s="555"/>
      <c r="F50" s="555"/>
      <c r="G50" s="555" t="e">
        <f>+SUMIF(#REF!,B50,#REF!)</f>
        <v>#REF!</v>
      </c>
      <c r="H50" s="555"/>
      <c r="I50" s="555"/>
      <c r="J50" s="555"/>
      <c r="K50" s="542"/>
      <c r="L50" s="543"/>
      <c r="M50" s="543"/>
      <c r="N50" s="543"/>
      <c r="O50" s="543"/>
      <c r="P50" s="543"/>
      <c r="Q50" s="543"/>
      <c r="R50" s="543"/>
      <c r="S50" s="543"/>
      <c r="T50" s="543"/>
      <c r="U50" s="543"/>
      <c r="V50" s="543"/>
      <c r="W50" s="543"/>
      <c r="X50" s="543"/>
    </row>
    <row r="51" spans="1:24" ht="15.75" customHeight="1" x14ac:dyDescent="0.2">
      <c r="A51" s="553"/>
      <c r="B51" s="554" t="s">
        <v>356</v>
      </c>
      <c r="C51" s="555">
        <v>0</v>
      </c>
      <c r="D51" s="555"/>
      <c r="E51" s="555"/>
      <c r="F51" s="555"/>
      <c r="G51" s="555" t="e">
        <f>+SUMIF(#REF!,B51,#REF!)</f>
        <v>#REF!</v>
      </c>
      <c r="H51" s="555"/>
      <c r="I51" s="555"/>
      <c r="J51" s="555"/>
      <c r="K51" s="542"/>
      <c r="L51" s="543"/>
      <c r="M51" s="543"/>
      <c r="N51" s="543"/>
      <c r="O51" s="543"/>
      <c r="P51" s="543"/>
      <c r="Q51" s="543"/>
      <c r="R51" s="543"/>
      <c r="S51" s="543"/>
      <c r="T51" s="543"/>
      <c r="U51" s="543"/>
      <c r="V51" s="543"/>
      <c r="W51" s="543"/>
      <c r="X51" s="543"/>
    </row>
    <row r="52" spans="1:24" ht="15.75" customHeight="1" x14ac:dyDescent="0.2">
      <c r="A52" s="553"/>
      <c r="B52" s="554" t="s">
        <v>357</v>
      </c>
      <c r="C52" s="555">
        <f>C49</f>
        <v>1371432000</v>
      </c>
      <c r="D52" s="555"/>
      <c r="E52" s="555"/>
      <c r="F52" s="555"/>
      <c r="G52" s="555" t="e">
        <f>+SUMIF(#REF!,B52,#REF!)</f>
        <v>#REF!</v>
      </c>
      <c r="H52" s="555"/>
      <c r="I52" s="555"/>
      <c r="J52" s="555"/>
      <c r="K52" s="542"/>
      <c r="L52" s="543"/>
      <c r="M52" s="543"/>
      <c r="N52" s="543"/>
      <c r="O52" s="543"/>
      <c r="P52" s="543"/>
      <c r="Q52" s="543"/>
      <c r="R52" s="543"/>
      <c r="S52" s="543"/>
      <c r="T52" s="543"/>
      <c r="U52" s="543"/>
      <c r="V52" s="543"/>
      <c r="W52" s="543"/>
      <c r="X52" s="543"/>
    </row>
    <row r="53" spans="1:24" ht="15.75" customHeight="1" x14ac:dyDescent="0.2">
      <c r="A53" s="553"/>
      <c r="B53" s="554" t="s">
        <v>358</v>
      </c>
      <c r="C53" s="555">
        <v>0</v>
      </c>
      <c r="D53" s="555"/>
      <c r="E53" s="555"/>
      <c r="F53" s="555"/>
      <c r="G53" s="555" t="e">
        <f>+SUMIF(#REF!,B53,#REF!)</f>
        <v>#REF!</v>
      </c>
      <c r="H53" s="555"/>
      <c r="I53" s="555"/>
      <c r="J53" s="555"/>
      <c r="K53" s="542"/>
      <c r="L53" s="543"/>
      <c r="M53" s="543"/>
      <c r="N53" s="543"/>
      <c r="O53" s="543"/>
      <c r="P53" s="543"/>
      <c r="Q53" s="543"/>
      <c r="R53" s="543"/>
      <c r="S53" s="543"/>
      <c r="T53" s="543"/>
      <c r="U53" s="543"/>
      <c r="V53" s="543"/>
      <c r="W53" s="543"/>
      <c r="X53" s="543"/>
    </row>
    <row r="54" spans="1:24" ht="15.75" customHeight="1" x14ac:dyDescent="0.2">
      <c r="A54" s="553"/>
      <c r="B54" s="554" t="s">
        <v>359</v>
      </c>
      <c r="C54" s="555">
        <f>C52-C53</f>
        <v>1371432000</v>
      </c>
      <c r="D54" s="555"/>
      <c r="E54" s="555"/>
      <c r="F54" s="555"/>
      <c r="G54" s="555" t="e">
        <f>+SUMIF(#REF!,B54,#REF!)</f>
        <v>#REF!</v>
      </c>
      <c r="H54" s="555"/>
      <c r="I54" s="555"/>
      <c r="J54" s="555"/>
      <c r="K54" s="542"/>
      <c r="L54" s="543"/>
      <c r="M54" s="543"/>
      <c r="N54" s="543"/>
      <c r="O54" s="543"/>
      <c r="P54" s="543"/>
      <c r="Q54" s="543"/>
      <c r="R54" s="543"/>
      <c r="S54" s="543"/>
      <c r="T54" s="543"/>
      <c r="U54" s="543"/>
      <c r="V54" s="543"/>
      <c r="W54" s="543"/>
      <c r="X54" s="543"/>
    </row>
    <row r="55" spans="1:24" ht="15.75" customHeight="1" x14ac:dyDescent="0.2">
      <c r="A55" s="553"/>
      <c r="B55" s="554" t="s">
        <v>360</v>
      </c>
      <c r="C55" s="556">
        <f>(C53/C52)</f>
        <v>0</v>
      </c>
      <c r="D55" s="557"/>
      <c r="E55" s="557"/>
      <c r="F55" s="556"/>
      <c r="G55" s="556" t="e">
        <f>(G53/G52)</f>
        <v>#REF!</v>
      </c>
      <c r="H55" s="557"/>
      <c r="I55" s="557"/>
      <c r="J55" s="557"/>
      <c r="K55" s="542"/>
      <c r="L55" s="543"/>
      <c r="M55" s="543"/>
      <c r="N55" s="543"/>
      <c r="O55" s="543"/>
      <c r="P55" s="543"/>
      <c r="Q55" s="543"/>
      <c r="R55" s="543"/>
      <c r="S55" s="543"/>
      <c r="T55" s="543"/>
      <c r="U55" s="543"/>
      <c r="V55" s="543"/>
      <c r="W55" s="543"/>
      <c r="X55" s="543"/>
    </row>
    <row r="56" spans="1:24" ht="30.75" customHeight="1" x14ac:dyDescent="0.2">
      <c r="A56" s="544" t="s">
        <v>35</v>
      </c>
      <c r="B56" s="550" t="s">
        <v>715</v>
      </c>
      <c r="C56" s="544"/>
      <c r="D56" s="544"/>
      <c r="E56" s="544"/>
      <c r="F56" s="544"/>
      <c r="G56" s="544"/>
      <c r="H56" s="544"/>
      <c r="I56" s="544"/>
      <c r="J56" s="544"/>
      <c r="K56" s="551"/>
      <c r="L56" s="552"/>
      <c r="M56" s="552"/>
      <c r="N56" s="552"/>
      <c r="O56" s="552"/>
      <c r="P56" s="552"/>
      <c r="Q56" s="552"/>
      <c r="R56" s="552"/>
      <c r="S56" s="552"/>
      <c r="T56" s="552"/>
      <c r="U56" s="552"/>
      <c r="V56" s="552"/>
      <c r="W56" s="552"/>
      <c r="X56" s="552"/>
    </row>
    <row r="57" spans="1:24" ht="15.75" customHeight="1" x14ac:dyDescent="0.2">
      <c r="A57" s="553"/>
      <c r="B57" s="554" t="s">
        <v>354</v>
      </c>
      <c r="C57" s="555">
        <v>11477525720</v>
      </c>
      <c r="D57" s="555"/>
      <c r="E57" s="555"/>
      <c r="F57" s="555" t="e">
        <f>+SUMIF(#REF!,#REF!,#REF!)</f>
        <v>#REF!</v>
      </c>
      <c r="G57" s="555" t="e">
        <f>+SUMIF(#REF!,B57,#REF!)</f>
        <v>#REF!</v>
      </c>
      <c r="H57" s="555"/>
      <c r="I57" s="555"/>
      <c r="J57" s="555"/>
      <c r="K57" s="542"/>
      <c r="L57" s="543"/>
      <c r="M57" s="543"/>
      <c r="N57" s="543"/>
      <c r="O57" s="543"/>
      <c r="P57" s="543"/>
      <c r="Q57" s="543"/>
      <c r="R57" s="543"/>
      <c r="S57" s="543"/>
      <c r="T57" s="543"/>
      <c r="U57" s="543"/>
      <c r="V57" s="543"/>
      <c r="W57" s="543"/>
      <c r="X57" s="543"/>
    </row>
    <row r="58" spans="1:24" ht="15.75" customHeight="1" x14ac:dyDescent="0.2">
      <c r="A58" s="553"/>
      <c r="B58" s="554" t="s">
        <v>355</v>
      </c>
      <c r="C58" s="555">
        <v>0</v>
      </c>
      <c r="D58" s="555"/>
      <c r="E58" s="555"/>
      <c r="F58" s="555"/>
      <c r="G58" s="555" t="e">
        <f>+SUMIF(#REF!,B58,#REF!)</f>
        <v>#REF!</v>
      </c>
      <c r="H58" s="555"/>
      <c r="I58" s="555"/>
      <c r="J58" s="555"/>
      <c r="K58" s="542"/>
      <c r="L58" s="543"/>
      <c r="M58" s="543"/>
      <c r="N58" s="543"/>
      <c r="O58" s="543"/>
      <c r="P58" s="543"/>
      <c r="Q58" s="543"/>
      <c r="R58" s="543"/>
      <c r="S58" s="543"/>
      <c r="T58" s="543"/>
      <c r="U58" s="543"/>
      <c r="V58" s="543"/>
      <c r="W58" s="543"/>
      <c r="X58" s="543"/>
    </row>
    <row r="59" spans="1:24" ht="15.75" customHeight="1" x14ac:dyDescent="0.2">
      <c r="A59" s="553"/>
      <c r="B59" s="554" t="s">
        <v>356</v>
      </c>
      <c r="C59" s="555">
        <v>0</v>
      </c>
      <c r="D59" s="555"/>
      <c r="E59" s="555"/>
      <c r="F59" s="555"/>
      <c r="G59" s="555" t="e">
        <f>+SUMIF(#REF!,B59,#REF!)</f>
        <v>#REF!</v>
      </c>
      <c r="H59" s="555"/>
      <c r="I59" s="555"/>
      <c r="J59" s="555"/>
      <c r="K59" s="542"/>
      <c r="L59" s="543"/>
      <c r="M59" s="543"/>
      <c r="N59" s="543"/>
      <c r="O59" s="543"/>
      <c r="P59" s="543"/>
      <c r="Q59" s="543"/>
      <c r="R59" s="543"/>
      <c r="S59" s="543"/>
      <c r="T59" s="543"/>
      <c r="U59" s="543"/>
      <c r="V59" s="543"/>
      <c r="W59" s="543"/>
      <c r="X59" s="543"/>
    </row>
    <row r="60" spans="1:24" ht="15.75" customHeight="1" x14ac:dyDescent="0.2">
      <c r="A60" s="553"/>
      <c r="B60" s="554" t="s">
        <v>357</v>
      </c>
      <c r="C60" s="555">
        <f>C57</f>
        <v>11477525720</v>
      </c>
      <c r="D60" s="555"/>
      <c r="E60" s="555"/>
      <c r="F60" s="555"/>
      <c r="G60" s="555" t="e">
        <f>+SUMIF(#REF!,B60,#REF!)</f>
        <v>#REF!</v>
      </c>
      <c r="H60" s="555"/>
      <c r="I60" s="555"/>
      <c r="J60" s="555"/>
      <c r="K60" s="542"/>
      <c r="L60" s="543"/>
      <c r="M60" s="543"/>
      <c r="N60" s="543"/>
      <c r="O60" s="543"/>
      <c r="P60" s="543"/>
      <c r="Q60" s="543"/>
      <c r="R60" s="543"/>
      <c r="S60" s="543"/>
      <c r="T60" s="543"/>
      <c r="U60" s="543"/>
      <c r="V60" s="543"/>
      <c r="W60" s="543"/>
      <c r="X60" s="543"/>
    </row>
    <row r="61" spans="1:24" ht="15.75" customHeight="1" x14ac:dyDescent="0.2">
      <c r="A61" s="553"/>
      <c r="B61" s="554" t="s">
        <v>358</v>
      </c>
      <c r="C61" s="555">
        <f>C60</f>
        <v>11477525720</v>
      </c>
      <c r="D61" s="555"/>
      <c r="E61" s="555"/>
      <c r="F61" s="555"/>
      <c r="G61" s="555" t="e">
        <f>+SUMIF(#REF!,B61,#REF!)</f>
        <v>#REF!</v>
      </c>
      <c r="H61" s="555"/>
      <c r="I61" s="555"/>
      <c r="J61" s="555"/>
      <c r="K61" s="542"/>
      <c r="L61" s="543"/>
      <c r="M61" s="543"/>
      <c r="N61" s="543"/>
      <c r="O61" s="543"/>
      <c r="P61" s="543"/>
      <c r="Q61" s="543"/>
      <c r="R61" s="543"/>
      <c r="S61" s="543"/>
      <c r="T61" s="543"/>
      <c r="U61" s="543"/>
      <c r="V61" s="543"/>
      <c r="W61" s="543"/>
      <c r="X61" s="543"/>
    </row>
    <row r="62" spans="1:24" ht="15.75" customHeight="1" x14ac:dyDescent="0.2">
      <c r="A62" s="553"/>
      <c r="B62" s="554" t="s">
        <v>359</v>
      </c>
      <c r="C62" s="555">
        <f>C60-C61</f>
        <v>0</v>
      </c>
      <c r="D62" s="555"/>
      <c r="E62" s="555"/>
      <c r="F62" s="555"/>
      <c r="G62" s="555" t="e">
        <f>+SUMIF(#REF!,B62,#REF!)</f>
        <v>#REF!</v>
      </c>
      <c r="H62" s="555"/>
      <c r="I62" s="555"/>
      <c r="J62" s="555"/>
      <c r="K62" s="542"/>
      <c r="L62" s="543"/>
      <c r="M62" s="543"/>
      <c r="N62" s="543"/>
      <c r="O62" s="543"/>
      <c r="P62" s="543"/>
      <c r="Q62" s="543"/>
      <c r="R62" s="543"/>
      <c r="S62" s="543"/>
      <c r="T62" s="543"/>
      <c r="U62" s="543"/>
      <c r="V62" s="543"/>
      <c r="W62" s="543"/>
      <c r="X62" s="543"/>
    </row>
    <row r="63" spans="1:24" ht="15.75" customHeight="1" x14ac:dyDescent="0.2">
      <c r="A63" s="553"/>
      <c r="B63" s="554" t="s">
        <v>360</v>
      </c>
      <c r="C63" s="556">
        <f>(C61/C60)</f>
        <v>1</v>
      </c>
      <c r="D63" s="557"/>
      <c r="E63" s="557"/>
      <c r="F63" s="556"/>
      <c r="G63" s="556" t="e">
        <f>(G61/G60)</f>
        <v>#REF!</v>
      </c>
      <c r="H63" s="557"/>
      <c r="I63" s="557"/>
      <c r="J63" s="557"/>
      <c r="K63" s="542"/>
      <c r="L63" s="543"/>
      <c r="M63" s="543"/>
      <c r="N63" s="543"/>
      <c r="O63" s="543"/>
      <c r="P63" s="543"/>
      <c r="Q63" s="543"/>
      <c r="R63" s="543"/>
      <c r="S63" s="543"/>
      <c r="T63" s="543"/>
      <c r="U63" s="543"/>
      <c r="V63" s="543"/>
      <c r="W63" s="543"/>
      <c r="X63" s="543"/>
    </row>
    <row r="64" spans="1:24" ht="15" x14ac:dyDescent="0.2">
      <c r="A64" s="544" t="s">
        <v>36</v>
      </c>
      <c r="B64" s="550" t="s">
        <v>716</v>
      </c>
      <c r="C64" s="544"/>
      <c r="D64" s="544"/>
      <c r="E64" s="544"/>
      <c r="F64" s="544"/>
      <c r="G64" s="544"/>
      <c r="H64" s="544"/>
      <c r="I64" s="544"/>
      <c r="J64" s="544"/>
      <c r="K64" s="551"/>
      <c r="L64" s="552"/>
      <c r="M64" s="552"/>
      <c r="N64" s="552"/>
      <c r="O64" s="552"/>
      <c r="P64" s="552"/>
      <c r="Q64" s="552"/>
      <c r="R64" s="552"/>
      <c r="S64" s="552"/>
      <c r="T64" s="552"/>
      <c r="U64" s="552"/>
      <c r="V64" s="552"/>
      <c r="W64" s="552"/>
      <c r="X64" s="552"/>
    </row>
    <row r="65" spans="1:24" ht="15.75" customHeight="1" x14ac:dyDescent="0.2">
      <c r="A65" s="553"/>
      <c r="B65" s="554" t="s">
        <v>354</v>
      </c>
      <c r="C65" s="555">
        <v>8703701560.7820015</v>
      </c>
      <c r="D65" s="555"/>
      <c r="E65" s="555"/>
      <c r="F65" s="555" t="e">
        <f>+SUMIF(#REF!,#REF!,#REF!)</f>
        <v>#REF!</v>
      </c>
      <c r="G65" s="555" t="e">
        <f>+SUMIF(#REF!,B65,#REF!)</f>
        <v>#REF!</v>
      </c>
      <c r="H65" s="555"/>
      <c r="I65" s="555"/>
      <c r="J65" s="555"/>
      <c r="K65" s="542"/>
      <c r="L65" s="543"/>
      <c r="M65" s="543"/>
      <c r="N65" s="543"/>
      <c r="O65" s="543"/>
      <c r="P65" s="543"/>
      <c r="Q65" s="543"/>
      <c r="R65" s="543"/>
      <c r="S65" s="543"/>
      <c r="T65" s="543"/>
      <c r="U65" s="543"/>
      <c r="V65" s="543"/>
      <c r="W65" s="543"/>
      <c r="X65" s="543"/>
    </row>
    <row r="66" spans="1:24" ht="15.75" customHeight="1" x14ac:dyDescent="0.2">
      <c r="A66" s="553"/>
      <c r="B66" s="554" t="s">
        <v>355</v>
      </c>
      <c r="C66" s="555">
        <v>0</v>
      </c>
      <c r="D66" s="555"/>
      <c r="E66" s="555"/>
      <c r="F66" s="555"/>
      <c r="G66" s="555" t="e">
        <f>+SUMIF(#REF!,B66,#REF!)</f>
        <v>#REF!</v>
      </c>
      <c r="H66" s="555"/>
      <c r="I66" s="555"/>
      <c r="J66" s="555"/>
      <c r="K66" s="542"/>
      <c r="L66" s="543"/>
      <c r="M66" s="543"/>
      <c r="N66" s="543"/>
      <c r="O66" s="543"/>
      <c r="P66" s="543"/>
      <c r="Q66" s="543"/>
      <c r="R66" s="543"/>
      <c r="S66" s="543"/>
      <c r="T66" s="543"/>
      <c r="U66" s="543"/>
      <c r="V66" s="543"/>
      <c r="W66" s="543"/>
      <c r="X66" s="543"/>
    </row>
    <row r="67" spans="1:24" ht="15.75" customHeight="1" x14ac:dyDescent="0.2">
      <c r="A67" s="553"/>
      <c r="B67" s="554" t="s">
        <v>356</v>
      </c>
      <c r="C67" s="555">
        <v>0</v>
      </c>
      <c r="D67" s="555"/>
      <c r="E67" s="555"/>
      <c r="F67" s="555"/>
      <c r="G67" s="555" t="e">
        <f>+SUMIF(#REF!,B67,#REF!)</f>
        <v>#REF!</v>
      </c>
      <c r="H67" s="555"/>
      <c r="I67" s="555"/>
      <c r="J67" s="555"/>
      <c r="K67" s="542"/>
      <c r="L67" s="543"/>
      <c r="M67" s="543"/>
      <c r="N67" s="543"/>
      <c r="O67" s="543"/>
      <c r="P67" s="543"/>
      <c r="Q67" s="543"/>
      <c r="R67" s="543"/>
      <c r="S67" s="543"/>
      <c r="T67" s="543"/>
      <c r="U67" s="543"/>
      <c r="V67" s="543"/>
      <c r="W67" s="543"/>
      <c r="X67" s="543"/>
    </row>
    <row r="68" spans="1:24" ht="15.75" customHeight="1" x14ac:dyDescent="0.2">
      <c r="A68" s="553"/>
      <c r="B68" s="554" t="s">
        <v>357</v>
      </c>
      <c r="C68" s="555">
        <f>C65</f>
        <v>8703701560.7820015</v>
      </c>
      <c r="D68" s="555"/>
      <c r="E68" s="555"/>
      <c r="F68" s="555"/>
      <c r="G68" s="555" t="e">
        <f>+SUMIF(#REF!,B68,#REF!)</f>
        <v>#REF!</v>
      </c>
      <c r="H68" s="555"/>
      <c r="I68" s="555"/>
      <c r="J68" s="555"/>
      <c r="K68" s="542"/>
      <c r="L68" s="543"/>
      <c r="M68" s="543"/>
      <c r="N68" s="543"/>
      <c r="O68" s="543"/>
      <c r="P68" s="543"/>
      <c r="Q68" s="543"/>
      <c r="R68" s="543"/>
      <c r="S68" s="543"/>
      <c r="T68" s="543"/>
      <c r="U68" s="543"/>
      <c r="V68" s="543"/>
      <c r="W68" s="543"/>
      <c r="X68" s="543"/>
    </row>
    <row r="69" spans="1:24" ht="15.75" customHeight="1" x14ac:dyDescent="0.2">
      <c r="A69" s="553"/>
      <c r="B69" s="554" t="s">
        <v>358</v>
      </c>
      <c r="C69" s="555">
        <f>C68</f>
        <v>8703701560.7820015</v>
      </c>
      <c r="D69" s="555"/>
      <c r="E69" s="555"/>
      <c r="F69" s="555"/>
      <c r="G69" s="555" t="e">
        <f>+SUMIF(#REF!,B69,#REF!)</f>
        <v>#REF!</v>
      </c>
      <c r="H69" s="555"/>
      <c r="I69" s="555"/>
      <c r="J69" s="555"/>
      <c r="K69" s="542"/>
      <c r="L69" s="543"/>
      <c r="M69" s="543"/>
      <c r="N69" s="543"/>
      <c r="O69" s="543"/>
      <c r="P69" s="543"/>
      <c r="Q69" s="543"/>
      <c r="R69" s="543"/>
      <c r="S69" s="543"/>
      <c r="T69" s="543"/>
      <c r="U69" s="543"/>
      <c r="V69" s="543"/>
      <c r="W69" s="543"/>
      <c r="X69" s="543"/>
    </row>
    <row r="70" spans="1:24" ht="15.75" customHeight="1" x14ac:dyDescent="0.2">
      <c r="A70" s="553"/>
      <c r="B70" s="554" t="s">
        <v>359</v>
      </c>
      <c r="C70" s="555">
        <f>C68-C69</f>
        <v>0</v>
      </c>
      <c r="D70" s="555"/>
      <c r="E70" s="555"/>
      <c r="F70" s="555"/>
      <c r="G70" s="555" t="e">
        <f>+SUMIF(#REF!,B70,#REF!)</f>
        <v>#REF!</v>
      </c>
      <c r="H70" s="555"/>
      <c r="I70" s="555"/>
      <c r="J70" s="555"/>
      <c r="K70" s="542"/>
      <c r="L70" s="543"/>
      <c r="M70" s="543"/>
      <c r="N70" s="543"/>
      <c r="O70" s="543"/>
      <c r="P70" s="543"/>
      <c r="Q70" s="543"/>
      <c r="R70" s="543"/>
      <c r="S70" s="543"/>
      <c r="T70" s="543"/>
      <c r="U70" s="543"/>
      <c r="V70" s="543"/>
      <c r="W70" s="543"/>
      <c r="X70" s="543"/>
    </row>
    <row r="71" spans="1:24" ht="15.75" customHeight="1" x14ac:dyDescent="0.2">
      <c r="A71" s="553"/>
      <c r="B71" s="554" t="s">
        <v>360</v>
      </c>
      <c r="C71" s="556">
        <f>(C69/C68)</f>
        <v>1</v>
      </c>
      <c r="D71" s="557"/>
      <c r="E71" s="557"/>
      <c r="F71" s="556"/>
      <c r="G71" s="556" t="e">
        <f>(G69/G68)</f>
        <v>#REF!</v>
      </c>
      <c r="H71" s="557"/>
      <c r="I71" s="557"/>
      <c r="J71" s="557"/>
      <c r="K71" s="542"/>
      <c r="L71" s="543"/>
      <c r="M71" s="543"/>
      <c r="N71" s="543"/>
      <c r="O71" s="543"/>
      <c r="P71" s="543"/>
      <c r="Q71" s="543"/>
      <c r="R71" s="543"/>
      <c r="S71" s="543"/>
      <c r="T71" s="543"/>
      <c r="U71" s="543"/>
      <c r="V71" s="543"/>
      <c r="W71" s="543"/>
      <c r="X71" s="543"/>
    </row>
    <row r="72" spans="1:24" ht="15.75" customHeight="1" x14ac:dyDescent="0.2">
      <c r="A72" s="534"/>
      <c r="B72" s="543"/>
      <c r="C72" s="543"/>
      <c r="D72" s="543"/>
      <c r="E72" s="543"/>
      <c r="F72" s="543"/>
      <c r="G72" s="543"/>
      <c r="H72" s="552"/>
      <c r="I72" s="543"/>
      <c r="J72" s="543"/>
      <c r="K72" s="542"/>
      <c r="L72" s="543"/>
      <c r="M72" s="543"/>
      <c r="N72" s="543"/>
      <c r="O72" s="543"/>
      <c r="P72" s="543"/>
      <c r="Q72" s="543"/>
      <c r="R72" s="543"/>
      <c r="S72" s="543"/>
      <c r="T72" s="543"/>
      <c r="U72" s="543"/>
      <c r="V72" s="543"/>
      <c r="W72" s="543"/>
      <c r="X72" s="543"/>
    </row>
    <row r="73" spans="1:24" ht="15.75" customHeight="1" x14ac:dyDescent="0.2">
      <c r="A73" s="534"/>
      <c r="B73" s="543"/>
      <c r="C73" s="543"/>
      <c r="D73" s="543"/>
      <c r="E73" s="543"/>
      <c r="F73" s="543"/>
      <c r="G73" s="543"/>
      <c r="H73" s="552"/>
      <c r="I73" s="543"/>
      <c r="J73" s="543"/>
      <c r="K73" s="542"/>
      <c r="L73" s="543"/>
      <c r="M73" s="543"/>
      <c r="N73" s="543"/>
      <c r="O73" s="543"/>
      <c r="P73" s="543"/>
      <c r="Q73" s="543"/>
      <c r="R73" s="543"/>
      <c r="S73" s="543"/>
      <c r="T73" s="543"/>
      <c r="U73" s="543"/>
      <c r="V73" s="543"/>
      <c r="W73" s="543"/>
      <c r="X73" s="543"/>
    </row>
    <row r="74" spans="1:24" ht="15.75" customHeight="1" x14ac:dyDescent="0.2">
      <c r="A74" s="534"/>
      <c r="B74" s="543"/>
      <c r="C74" s="543"/>
      <c r="D74" s="543"/>
      <c r="E74" s="543"/>
      <c r="F74" s="543"/>
      <c r="G74" s="543"/>
      <c r="H74" s="552"/>
      <c r="I74" s="543"/>
      <c r="J74" s="543"/>
      <c r="K74" s="542"/>
      <c r="L74" s="543"/>
      <c r="M74" s="543"/>
      <c r="N74" s="543"/>
      <c r="O74" s="543"/>
      <c r="P74" s="543"/>
      <c r="Q74" s="543"/>
      <c r="R74" s="543"/>
      <c r="S74" s="543"/>
      <c r="T74" s="543"/>
      <c r="U74" s="543"/>
      <c r="V74" s="543"/>
      <c r="W74" s="543"/>
      <c r="X74" s="543"/>
    </row>
    <row r="75" spans="1:24" ht="15.75" customHeight="1" x14ac:dyDescent="0.2">
      <c r="A75" s="534"/>
      <c r="B75" s="543"/>
      <c r="C75" s="543"/>
      <c r="D75" s="543"/>
      <c r="E75" s="543"/>
      <c r="F75" s="543"/>
      <c r="G75" s="543"/>
      <c r="H75" s="552"/>
      <c r="I75" s="543"/>
      <c r="J75" s="543"/>
      <c r="K75" s="542"/>
      <c r="L75" s="543"/>
      <c r="M75" s="543"/>
      <c r="N75" s="543"/>
      <c r="O75" s="543"/>
      <c r="P75" s="543"/>
      <c r="Q75" s="543"/>
      <c r="R75" s="543"/>
      <c r="S75" s="543"/>
      <c r="T75" s="543"/>
      <c r="U75" s="543"/>
      <c r="V75" s="543"/>
      <c r="W75" s="543"/>
      <c r="X75" s="543"/>
    </row>
    <row r="76" spans="1:24" ht="15.75" customHeight="1" x14ac:dyDescent="0.2">
      <c r="A76" s="534"/>
      <c r="B76" s="543"/>
      <c r="C76" s="543"/>
      <c r="D76" s="543"/>
      <c r="E76" s="543"/>
      <c r="F76" s="543"/>
      <c r="G76" s="543"/>
      <c r="H76" s="552"/>
      <c r="I76" s="543"/>
      <c r="J76" s="543"/>
      <c r="K76" s="542"/>
      <c r="L76" s="543"/>
      <c r="M76" s="543"/>
      <c r="N76" s="543"/>
      <c r="O76" s="543"/>
      <c r="P76" s="543"/>
      <c r="Q76" s="543"/>
      <c r="R76" s="543"/>
      <c r="S76" s="543"/>
      <c r="T76" s="543"/>
      <c r="U76" s="543"/>
      <c r="V76" s="543"/>
      <c r="W76" s="543"/>
      <c r="X76" s="543"/>
    </row>
    <row r="77" spans="1:24" ht="15.75" customHeight="1" x14ac:dyDescent="0.2">
      <c r="A77" s="534"/>
      <c r="B77" s="543"/>
      <c r="C77" s="543"/>
      <c r="D77" s="543"/>
      <c r="E77" s="543"/>
      <c r="F77" s="543"/>
      <c r="G77" s="543"/>
      <c r="H77" s="552"/>
      <c r="I77" s="543"/>
      <c r="J77" s="543"/>
      <c r="K77" s="542"/>
      <c r="L77" s="543"/>
      <c r="M77" s="543"/>
      <c r="N77" s="543"/>
      <c r="O77" s="543"/>
      <c r="P77" s="543"/>
      <c r="Q77" s="543"/>
      <c r="R77" s="543"/>
      <c r="S77" s="543"/>
      <c r="T77" s="543"/>
      <c r="U77" s="543"/>
      <c r="V77" s="543"/>
      <c r="W77" s="543"/>
      <c r="X77" s="543"/>
    </row>
    <row r="78" spans="1:24" ht="15.75" customHeight="1" x14ac:dyDescent="0.2">
      <c r="A78" s="534"/>
      <c r="B78" s="543"/>
      <c r="C78" s="543"/>
      <c r="D78" s="543"/>
      <c r="E78" s="543"/>
      <c r="F78" s="543"/>
      <c r="G78" s="543"/>
      <c r="H78" s="552"/>
      <c r="I78" s="543"/>
      <c r="J78" s="543"/>
      <c r="K78" s="542"/>
      <c r="L78" s="543"/>
      <c r="M78" s="543"/>
      <c r="N78" s="543"/>
      <c r="O78" s="543"/>
      <c r="P78" s="543"/>
      <c r="Q78" s="543"/>
      <c r="R78" s="543"/>
      <c r="S78" s="543"/>
      <c r="T78" s="543"/>
      <c r="U78" s="543"/>
      <c r="V78" s="543"/>
      <c r="W78" s="543"/>
      <c r="X78" s="543"/>
    </row>
    <row r="79" spans="1:24" ht="15.75" customHeight="1" x14ac:dyDescent="0.2">
      <c r="A79" s="534"/>
      <c r="B79" s="543"/>
      <c r="C79" s="543"/>
      <c r="D79" s="543"/>
      <c r="E79" s="543"/>
      <c r="F79" s="543"/>
      <c r="G79" s="543"/>
      <c r="H79" s="552"/>
      <c r="I79" s="543"/>
      <c r="J79" s="543"/>
      <c r="K79" s="542"/>
      <c r="L79" s="543"/>
      <c r="M79" s="543"/>
      <c r="N79" s="543"/>
      <c r="O79" s="543"/>
      <c r="P79" s="543"/>
      <c r="Q79" s="543"/>
      <c r="R79" s="543"/>
      <c r="S79" s="543"/>
      <c r="T79" s="543"/>
      <c r="U79" s="543"/>
      <c r="V79" s="543"/>
      <c r="W79" s="543"/>
      <c r="X79" s="543"/>
    </row>
    <row r="80" spans="1:24" ht="15.75" customHeight="1" x14ac:dyDescent="0.2">
      <c r="A80" s="534"/>
      <c r="B80" s="543"/>
      <c r="C80" s="543"/>
      <c r="D80" s="543"/>
      <c r="E80" s="543"/>
      <c r="F80" s="543"/>
      <c r="G80" s="543"/>
      <c r="H80" s="552"/>
      <c r="I80" s="543"/>
      <c r="J80" s="543"/>
      <c r="K80" s="542"/>
      <c r="L80" s="543"/>
      <c r="M80" s="543"/>
      <c r="N80" s="543"/>
      <c r="O80" s="543"/>
      <c r="P80" s="543"/>
      <c r="Q80" s="543"/>
      <c r="R80" s="543"/>
      <c r="S80" s="543"/>
      <c r="T80" s="543"/>
      <c r="U80" s="543"/>
      <c r="V80" s="543"/>
      <c r="W80" s="543"/>
      <c r="X80" s="543"/>
    </row>
    <row r="81" spans="1:24" ht="15.75" customHeight="1" x14ac:dyDescent="0.2">
      <c r="A81" s="534"/>
      <c r="B81" s="543"/>
      <c r="C81" s="543"/>
      <c r="D81" s="543"/>
      <c r="E81" s="543"/>
      <c r="F81" s="543"/>
      <c r="G81" s="543"/>
      <c r="H81" s="552"/>
      <c r="I81" s="543"/>
      <c r="J81" s="543"/>
      <c r="K81" s="542"/>
      <c r="L81" s="543"/>
      <c r="M81" s="543"/>
      <c r="N81" s="543"/>
      <c r="O81" s="543"/>
      <c r="P81" s="543"/>
      <c r="Q81" s="543"/>
      <c r="R81" s="543"/>
      <c r="S81" s="543"/>
      <c r="T81" s="543"/>
      <c r="U81" s="543"/>
      <c r="V81" s="543"/>
      <c r="W81" s="543"/>
      <c r="X81" s="543"/>
    </row>
    <row r="82" spans="1:24" ht="15.75" customHeight="1" x14ac:dyDescent="0.2">
      <c r="A82" s="534"/>
      <c r="B82" s="543"/>
      <c r="C82" s="543"/>
      <c r="D82" s="543"/>
      <c r="E82" s="543"/>
      <c r="F82" s="543"/>
      <c r="G82" s="543"/>
      <c r="H82" s="552"/>
      <c r="I82" s="543"/>
      <c r="J82" s="543"/>
      <c r="K82" s="542"/>
      <c r="L82" s="543"/>
      <c r="M82" s="543"/>
      <c r="N82" s="543"/>
      <c r="O82" s="543"/>
      <c r="P82" s="543"/>
      <c r="Q82" s="543"/>
      <c r="R82" s="543"/>
      <c r="S82" s="543"/>
      <c r="T82" s="543"/>
      <c r="U82" s="543"/>
      <c r="V82" s="543"/>
      <c r="W82" s="543"/>
      <c r="X82" s="543"/>
    </row>
    <row r="83" spans="1:24" ht="15.75" customHeight="1" x14ac:dyDescent="0.2">
      <c r="A83" s="534"/>
      <c r="B83" s="543"/>
      <c r="C83" s="543"/>
      <c r="D83" s="543"/>
      <c r="E83" s="543"/>
      <c r="F83" s="543"/>
      <c r="G83" s="543"/>
      <c r="H83" s="552"/>
      <c r="I83" s="543"/>
      <c r="J83" s="543"/>
      <c r="K83" s="542"/>
      <c r="L83" s="543"/>
      <c r="M83" s="543"/>
      <c r="N83" s="543"/>
      <c r="O83" s="543"/>
      <c r="P83" s="543"/>
      <c r="Q83" s="543"/>
      <c r="R83" s="543"/>
      <c r="S83" s="543"/>
      <c r="T83" s="543"/>
      <c r="U83" s="543"/>
      <c r="V83" s="543"/>
      <c r="W83" s="543"/>
      <c r="X83" s="543"/>
    </row>
    <row r="84" spans="1:24" ht="15.75" customHeight="1" x14ac:dyDescent="0.2">
      <c r="A84" s="534"/>
      <c r="B84" s="543"/>
      <c r="C84" s="543"/>
      <c r="D84" s="543"/>
      <c r="E84" s="543"/>
      <c r="F84" s="543"/>
      <c r="G84" s="543"/>
      <c r="H84" s="552"/>
      <c r="I84" s="543"/>
      <c r="J84" s="543"/>
      <c r="K84" s="542"/>
      <c r="L84" s="543"/>
      <c r="M84" s="543"/>
      <c r="N84" s="543"/>
      <c r="O84" s="543"/>
      <c r="P84" s="543"/>
      <c r="Q84" s="543"/>
      <c r="R84" s="543"/>
      <c r="S84" s="543"/>
      <c r="T84" s="543"/>
      <c r="U84" s="543"/>
      <c r="V84" s="543"/>
      <c r="W84" s="543"/>
      <c r="X84" s="543"/>
    </row>
    <row r="85" spans="1:24" ht="15.75" customHeight="1" x14ac:dyDescent="0.2">
      <c r="A85" s="534"/>
      <c r="B85" s="543"/>
      <c r="C85" s="543"/>
      <c r="D85" s="543"/>
      <c r="E85" s="543"/>
      <c r="F85" s="543"/>
      <c r="G85" s="543"/>
      <c r="H85" s="552"/>
      <c r="I85" s="543"/>
      <c r="J85" s="543"/>
      <c r="K85" s="542"/>
      <c r="L85" s="543"/>
      <c r="M85" s="543"/>
      <c r="N85" s="543"/>
      <c r="O85" s="543"/>
      <c r="P85" s="543"/>
      <c r="Q85" s="543"/>
      <c r="R85" s="543"/>
      <c r="S85" s="543"/>
      <c r="T85" s="543"/>
      <c r="U85" s="543"/>
      <c r="V85" s="543"/>
      <c r="W85" s="543"/>
      <c r="X85" s="543"/>
    </row>
    <row r="86" spans="1:24" ht="15.75" customHeight="1" x14ac:dyDescent="0.2">
      <c r="A86" s="534"/>
      <c r="B86" s="543"/>
      <c r="C86" s="543"/>
      <c r="D86" s="543"/>
      <c r="E86" s="543"/>
      <c r="F86" s="543"/>
      <c r="G86" s="543"/>
      <c r="H86" s="552"/>
      <c r="I86" s="543"/>
      <c r="J86" s="543"/>
      <c r="K86" s="542"/>
      <c r="L86" s="543"/>
      <c r="M86" s="543"/>
      <c r="N86" s="543"/>
      <c r="O86" s="543"/>
      <c r="P86" s="543"/>
      <c r="Q86" s="543"/>
      <c r="R86" s="543"/>
      <c r="S86" s="543"/>
      <c r="T86" s="543"/>
      <c r="U86" s="543"/>
      <c r="V86" s="543"/>
      <c r="W86" s="543"/>
      <c r="X86" s="543"/>
    </row>
    <row r="87" spans="1:24" ht="15.75" customHeight="1" x14ac:dyDescent="0.2">
      <c r="A87" s="534"/>
      <c r="B87" s="543"/>
      <c r="C87" s="543"/>
      <c r="D87" s="543"/>
      <c r="E87" s="543"/>
      <c r="F87" s="543"/>
      <c r="G87" s="543"/>
      <c r="H87" s="552"/>
      <c r="I87" s="543"/>
      <c r="J87" s="543"/>
      <c r="K87" s="542"/>
      <c r="L87" s="543"/>
      <c r="M87" s="543"/>
      <c r="N87" s="543"/>
      <c r="O87" s="543"/>
      <c r="P87" s="543"/>
      <c r="Q87" s="543"/>
      <c r="R87" s="543"/>
      <c r="S87" s="543"/>
      <c r="T87" s="543"/>
      <c r="U87" s="543"/>
      <c r="V87" s="543"/>
      <c r="W87" s="543"/>
      <c r="X87" s="543"/>
    </row>
    <row r="88" spans="1:24" ht="15.75" customHeight="1" x14ac:dyDescent="0.2">
      <c r="A88" s="534"/>
      <c r="B88" s="543"/>
      <c r="C88" s="543"/>
      <c r="D88" s="543"/>
      <c r="E88" s="543"/>
      <c r="F88" s="543"/>
      <c r="G88" s="543"/>
      <c r="H88" s="552"/>
      <c r="I88" s="543"/>
      <c r="J88" s="543"/>
      <c r="K88" s="542"/>
      <c r="L88" s="543"/>
      <c r="M88" s="543"/>
      <c r="N88" s="543"/>
      <c r="O88" s="543"/>
      <c r="P88" s="543"/>
      <c r="Q88" s="543"/>
      <c r="R88" s="543"/>
      <c r="S88" s="543"/>
      <c r="T88" s="543"/>
      <c r="U88" s="543"/>
      <c r="V88" s="543"/>
      <c r="W88" s="543"/>
      <c r="X88" s="543"/>
    </row>
    <row r="89" spans="1:24" ht="15.75" customHeight="1" x14ac:dyDescent="0.2">
      <c r="A89" s="534"/>
      <c r="B89" s="543"/>
      <c r="C89" s="543"/>
      <c r="D89" s="543"/>
      <c r="E89" s="543"/>
      <c r="F89" s="543"/>
      <c r="G89" s="543"/>
      <c r="H89" s="552"/>
      <c r="I89" s="543"/>
      <c r="J89" s="543"/>
      <c r="K89" s="542"/>
      <c r="L89" s="543"/>
      <c r="M89" s="543"/>
      <c r="N89" s="543"/>
      <c r="O89" s="543"/>
      <c r="P89" s="543"/>
      <c r="Q89" s="543"/>
      <c r="R89" s="543"/>
      <c r="S89" s="543"/>
      <c r="T89" s="543"/>
      <c r="U89" s="543"/>
      <c r="V89" s="543"/>
      <c r="W89" s="543"/>
      <c r="X89" s="543"/>
    </row>
    <row r="90" spans="1:24" ht="15.75" customHeight="1" x14ac:dyDescent="0.2">
      <c r="A90" s="534"/>
      <c r="B90" s="543"/>
      <c r="C90" s="543"/>
      <c r="D90" s="543"/>
      <c r="E90" s="543"/>
      <c r="F90" s="543"/>
      <c r="G90" s="543"/>
      <c r="H90" s="552"/>
      <c r="I90" s="543"/>
      <c r="J90" s="543"/>
      <c r="K90" s="542"/>
      <c r="L90" s="543"/>
      <c r="M90" s="543"/>
      <c r="N90" s="543"/>
      <c r="O90" s="543"/>
      <c r="P90" s="543"/>
      <c r="Q90" s="543"/>
      <c r="R90" s="543"/>
      <c r="S90" s="543"/>
      <c r="T90" s="543"/>
      <c r="U90" s="543"/>
      <c r="V90" s="543"/>
      <c r="W90" s="543"/>
      <c r="X90" s="543"/>
    </row>
    <row r="91" spans="1:24" ht="15.75" customHeight="1" x14ac:dyDescent="0.2">
      <c r="A91" s="534"/>
      <c r="B91" s="543"/>
      <c r="C91" s="543"/>
      <c r="D91" s="543"/>
      <c r="E91" s="543"/>
      <c r="F91" s="543"/>
      <c r="G91" s="543"/>
      <c r="H91" s="552"/>
      <c r="I91" s="543"/>
      <c r="J91" s="543"/>
      <c r="K91" s="542"/>
      <c r="L91" s="543"/>
      <c r="M91" s="543"/>
      <c r="N91" s="543"/>
      <c r="O91" s="543"/>
      <c r="P91" s="543"/>
      <c r="Q91" s="543"/>
      <c r="R91" s="543"/>
      <c r="S91" s="543"/>
      <c r="T91" s="543"/>
      <c r="U91" s="543"/>
      <c r="V91" s="543"/>
      <c r="W91" s="543"/>
      <c r="X91" s="543"/>
    </row>
    <row r="92" spans="1:24" ht="15.75" customHeight="1" x14ac:dyDescent="0.2">
      <c r="A92" s="534"/>
      <c r="B92" s="543"/>
      <c r="C92" s="543"/>
      <c r="D92" s="543"/>
      <c r="E92" s="543"/>
      <c r="F92" s="543"/>
      <c r="G92" s="543"/>
      <c r="H92" s="552"/>
      <c r="I92" s="543"/>
      <c r="J92" s="543"/>
      <c r="K92" s="542"/>
      <c r="L92" s="543"/>
      <c r="M92" s="543"/>
      <c r="N92" s="543"/>
      <c r="O92" s="543"/>
      <c r="P92" s="543"/>
      <c r="Q92" s="543"/>
      <c r="R92" s="543"/>
      <c r="S92" s="543"/>
      <c r="T92" s="543"/>
      <c r="U92" s="543"/>
      <c r="V92" s="543"/>
      <c r="W92" s="543"/>
      <c r="X92" s="543"/>
    </row>
    <row r="93" spans="1:24" ht="15.75" customHeight="1" x14ac:dyDescent="0.2">
      <c r="A93" s="534"/>
      <c r="B93" s="543"/>
      <c r="C93" s="543"/>
      <c r="D93" s="543"/>
      <c r="E93" s="543"/>
      <c r="F93" s="543"/>
      <c r="G93" s="543"/>
      <c r="H93" s="552"/>
      <c r="I93" s="543"/>
      <c r="J93" s="543"/>
      <c r="K93" s="542"/>
      <c r="L93" s="543"/>
      <c r="M93" s="543"/>
      <c r="N93" s="543"/>
      <c r="O93" s="543"/>
      <c r="P93" s="543"/>
      <c r="Q93" s="543"/>
      <c r="R93" s="543"/>
      <c r="S93" s="543"/>
      <c r="T93" s="543"/>
      <c r="U93" s="543"/>
      <c r="V93" s="543"/>
      <c r="W93" s="543"/>
      <c r="X93" s="543"/>
    </row>
    <row r="94" spans="1:24" ht="15.75" customHeight="1" x14ac:dyDescent="0.2">
      <c r="A94" s="534"/>
      <c r="B94" s="543"/>
      <c r="C94" s="543"/>
      <c r="D94" s="543"/>
      <c r="E94" s="543"/>
      <c r="F94" s="543"/>
      <c r="G94" s="543"/>
      <c r="H94" s="552"/>
      <c r="I94" s="543"/>
      <c r="J94" s="543"/>
      <c r="K94" s="542"/>
      <c r="L94" s="543"/>
      <c r="M94" s="543"/>
      <c r="N94" s="543"/>
      <c r="O94" s="543"/>
      <c r="P94" s="543"/>
      <c r="Q94" s="543"/>
      <c r="R94" s="543"/>
      <c r="S94" s="543"/>
      <c r="T94" s="543"/>
      <c r="U94" s="543"/>
      <c r="V94" s="543"/>
      <c r="W94" s="543"/>
      <c r="X94" s="543"/>
    </row>
    <row r="95" spans="1:24" ht="15.75" customHeight="1" x14ac:dyDescent="0.2">
      <c r="A95" s="534"/>
      <c r="B95" s="543"/>
      <c r="C95" s="543"/>
      <c r="D95" s="543"/>
      <c r="E95" s="543"/>
      <c r="F95" s="543"/>
      <c r="G95" s="543"/>
      <c r="H95" s="552"/>
      <c r="I95" s="543"/>
      <c r="J95" s="543"/>
      <c r="K95" s="542"/>
      <c r="L95" s="543"/>
      <c r="M95" s="543"/>
      <c r="N95" s="543"/>
      <c r="O95" s="543"/>
      <c r="P95" s="543"/>
      <c r="Q95" s="543"/>
      <c r="R95" s="543"/>
      <c r="S95" s="543"/>
      <c r="T95" s="543"/>
      <c r="U95" s="543"/>
      <c r="V95" s="543"/>
      <c r="W95" s="543"/>
      <c r="X95" s="543"/>
    </row>
    <row r="96" spans="1:24" ht="15.75" customHeight="1" x14ac:dyDescent="0.2">
      <c r="A96" s="534"/>
      <c r="B96" s="543"/>
      <c r="C96" s="543"/>
      <c r="D96" s="543"/>
      <c r="E96" s="543"/>
      <c r="F96" s="543"/>
      <c r="G96" s="543"/>
      <c r="H96" s="552"/>
      <c r="I96" s="543"/>
      <c r="J96" s="543"/>
      <c r="K96" s="542"/>
      <c r="L96" s="543"/>
      <c r="M96" s="543"/>
      <c r="N96" s="543"/>
      <c r="O96" s="543"/>
      <c r="P96" s="543"/>
      <c r="Q96" s="543"/>
      <c r="R96" s="543"/>
      <c r="S96" s="543"/>
      <c r="T96" s="543"/>
      <c r="U96" s="543"/>
      <c r="V96" s="543"/>
      <c r="W96" s="543"/>
      <c r="X96" s="543"/>
    </row>
    <row r="97" spans="1:24" ht="15.75" customHeight="1" x14ac:dyDescent="0.2">
      <c r="A97" s="534"/>
      <c r="B97" s="543"/>
      <c r="C97" s="543"/>
      <c r="D97" s="543"/>
      <c r="E97" s="543"/>
      <c r="F97" s="543"/>
      <c r="G97" s="543"/>
      <c r="H97" s="552"/>
      <c r="I97" s="543"/>
      <c r="J97" s="543"/>
      <c r="K97" s="542"/>
      <c r="L97" s="543"/>
      <c r="M97" s="543"/>
      <c r="N97" s="543"/>
      <c r="O97" s="543"/>
      <c r="P97" s="543"/>
      <c r="Q97" s="543"/>
      <c r="R97" s="543"/>
      <c r="S97" s="543"/>
      <c r="T97" s="543"/>
      <c r="U97" s="543"/>
      <c r="V97" s="543"/>
      <c r="W97" s="543"/>
      <c r="X97" s="543"/>
    </row>
    <row r="98" spans="1:24" ht="15.75" customHeight="1" x14ac:dyDescent="0.2">
      <c r="A98" s="534"/>
      <c r="B98" s="543"/>
      <c r="C98" s="543"/>
      <c r="D98" s="543"/>
      <c r="E98" s="543"/>
      <c r="F98" s="543"/>
      <c r="G98" s="543"/>
      <c r="H98" s="552"/>
      <c r="I98" s="543"/>
      <c r="J98" s="543"/>
      <c r="K98" s="542"/>
      <c r="L98" s="543"/>
      <c r="M98" s="543"/>
      <c r="N98" s="543"/>
      <c r="O98" s="543"/>
      <c r="P98" s="543"/>
      <c r="Q98" s="543"/>
      <c r="R98" s="543"/>
      <c r="S98" s="543"/>
      <c r="T98" s="543"/>
      <c r="U98" s="543"/>
      <c r="V98" s="543"/>
      <c r="W98" s="543"/>
      <c r="X98" s="543"/>
    </row>
    <row r="99" spans="1:24" ht="15.75" customHeight="1" x14ac:dyDescent="0.2">
      <c r="A99" s="534"/>
      <c r="B99" s="543"/>
      <c r="C99" s="543"/>
      <c r="D99" s="543"/>
      <c r="E99" s="543"/>
      <c r="F99" s="543"/>
      <c r="G99" s="543"/>
      <c r="H99" s="552"/>
      <c r="I99" s="543"/>
      <c r="J99" s="543"/>
      <c r="K99" s="542"/>
      <c r="L99" s="543"/>
      <c r="M99" s="543"/>
      <c r="N99" s="543"/>
      <c r="O99" s="543"/>
      <c r="P99" s="543"/>
      <c r="Q99" s="543"/>
      <c r="R99" s="543"/>
      <c r="S99" s="543"/>
      <c r="T99" s="543"/>
      <c r="U99" s="543"/>
      <c r="V99" s="543"/>
      <c r="W99" s="543"/>
      <c r="X99" s="543"/>
    </row>
    <row r="100" spans="1:24" ht="15.75" customHeight="1" x14ac:dyDescent="0.2">
      <c r="A100" s="534"/>
      <c r="B100" s="543"/>
      <c r="C100" s="543"/>
      <c r="D100" s="543"/>
      <c r="E100" s="543"/>
      <c r="F100" s="543"/>
      <c r="G100" s="543"/>
      <c r="H100" s="552"/>
      <c r="I100" s="543"/>
      <c r="J100" s="543"/>
      <c r="K100" s="542"/>
      <c r="L100" s="543"/>
      <c r="M100" s="543"/>
      <c r="N100" s="543"/>
      <c r="O100" s="543"/>
      <c r="P100" s="543"/>
      <c r="Q100" s="543"/>
      <c r="R100" s="543"/>
      <c r="S100" s="543"/>
      <c r="T100" s="543"/>
      <c r="U100" s="543"/>
      <c r="V100" s="543"/>
      <c r="W100" s="543"/>
      <c r="X100" s="543"/>
    </row>
    <row r="101" spans="1:24" ht="15.75" customHeight="1" x14ac:dyDescent="0.2">
      <c r="A101" s="534"/>
      <c r="B101" s="543"/>
      <c r="C101" s="543"/>
      <c r="D101" s="543"/>
      <c r="E101" s="543"/>
      <c r="F101" s="543"/>
      <c r="G101" s="543"/>
      <c r="H101" s="552"/>
      <c r="I101" s="543"/>
      <c r="J101" s="543"/>
      <c r="K101" s="542"/>
      <c r="L101" s="543"/>
      <c r="M101" s="543"/>
      <c r="N101" s="543"/>
      <c r="O101" s="543"/>
      <c r="P101" s="543"/>
      <c r="Q101" s="543"/>
      <c r="R101" s="543"/>
      <c r="S101" s="543"/>
      <c r="T101" s="543"/>
      <c r="U101" s="543"/>
      <c r="V101" s="543"/>
      <c r="W101" s="543"/>
      <c r="X101" s="543"/>
    </row>
    <row r="102" spans="1:24" ht="15.75" customHeight="1" x14ac:dyDescent="0.2">
      <c r="A102" s="534"/>
      <c r="B102" s="543"/>
      <c r="C102" s="543"/>
      <c r="D102" s="543"/>
      <c r="E102" s="543"/>
      <c r="F102" s="543"/>
      <c r="G102" s="543"/>
      <c r="H102" s="552"/>
      <c r="I102" s="543"/>
      <c r="J102" s="543"/>
      <c r="K102" s="542"/>
      <c r="L102" s="543"/>
      <c r="M102" s="543"/>
      <c r="N102" s="543"/>
      <c r="O102" s="543"/>
      <c r="P102" s="543"/>
      <c r="Q102" s="543"/>
      <c r="R102" s="543"/>
      <c r="S102" s="543"/>
      <c r="T102" s="543"/>
      <c r="U102" s="543"/>
      <c r="V102" s="543"/>
      <c r="W102" s="543"/>
      <c r="X102" s="543"/>
    </row>
    <row r="103" spans="1:24" ht="15.75" customHeight="1" x14ac:dyDescent="0.2">
      <c r="A103" s="534"/>
      <c r="B103" s="543"/>
      <c r="C103" s="543"/>
      <c r="D103" s="543"/>
      <c r="E103" s="543"/>
      <c r="F103" s="543"/>
      <c r="G103" s="543"/>
      <c r="H103" s="552"/>
      <c r="I103" s="543"/>
      <c r="J103" s="543"/>
      <c r="K103" s="542"/>
      <c r="L103" s="543"/>
      <c r="M103" s="543"/>
      <c r="N103" s="543"/>
      <c r="O103" s="543"/>
      <c r="P103" s="543"/>
      <c r="Q103" s="543"/>
      <c r="R103" s="543"/>
      <c r="S103" s="543"/>
      <c r="T103" s="543"/>
      <c r="U103" s="543"/>
      <c r="V103" s="543"/>
      <c r="W103" s="543"/>
      <c r="X103" s="543"/>
    </row>
    <row r="104" spans="1:24" ht="15.75" customHeight="1" x14ac:dyDescent="0.2">
      <c r="A104" s="534"/>
      <c r="B104" s="543"/>
      <c r="C104" s="543"/>
      <c r="D104" s="543"/>
      <c r="E104" s="543"/>
      <c r="F104" s="543"/>
      <c r="G104" s="543"/>
      <c r="H104" s="552"/>
      <c r="I104" s="543"/>
      <c r="J104" s="543"/>
      <c r="K104" s="542"/>
      <c r="L104" s="543"/>
      <c r="M104" s="543"/>
      <c r="N104" s="543"/>
      <c r="O104" s="543"/>
      <c r="P104" s="543"/>
      <c r="Q104" s="543"/>
      <c r="R104" s="543"/>
      <c r="S104" s="543"/>
      <c r="T104" s="543"/>
      <c r="U104" s="543"/>
      <c r="V104" s="543"/>
      <c r="W104" s="543"/>
      <c r="X104" s="543"/>
    </row>
    <row r="105" spans="1:24" ht="15.75" customHeight="1" x14ac:dyDescent="0.2">
      <c r="A105" s="534"/>
      <c r="B105" s="543"/>
      <c r="C105" s="543"/>
      <c r="D105" s="543"/>
      <c r="E105" s="543"/>
      <c r="F105" s="543"/>
      <c r="G105" s="543"/>
      <c r="H105" s="552"/>
      <c r="I105" s="543"/>
      <c r="J105" s="543"/>
      <c r="K105" s="542"/>
      <c r="L105" s="543"/>
      <c r="M105" s="543"/>
      <c r="N105" s="543"/>
      <c r="O105" s="543"/>
      <c r="P105" s="543"/>
      <c r="Q105" s="543"/>
      <c r="R105" s="543"/>
      <c r="S105" s="543"/>
      <c r="T105" s="543"/>
      <c r="U105" s="543"/>
      <c r="V105" s="543"/>
      <c r="W105" s="543"/>
      <c r="X105" s="543"/>
    </row>
    <row r="106" spans="1:24" ht="15.75" customHeight="1" x14ac:dyDescent="0.2">
      <c r="A106" s="534"/>
      <c r="B106" s="543"/>
      <c r="C106" s="543"/>
      <c r="D106" s="543"/>
      <c r="E106" s="543"/>
      <c r="F106" s="543"/>
      <c r="G106" s="543"/>
      <c r="H106" s="552"/>
      <c r="I106" s="543"/>
      <c r="J106" s="543"/>
      <c r="K106" s="542"/>
      <c r="L106" s="543"/>
      <c r="M106" s="543"/>
      <c r="N106" s="543"/>
      <c r="O106" s="543"/>
      <c r="P106" s="543"/>
      <c r="Q106" s="543"/>
      <c r="R106" s="543"/>
      <c r="S106" s="543"/>
      <c r="T106" s="543"/>
      <c r="U106" s="543"/>
      <c r="V106" s="543"/>
      <c r="W106" s="543"/>
      <c r="X106" s="543"/>
    </row>
    <row r="107" spans="1:24" ht="15.75" customHeight="1" x14ac:dyDescent="0.2">
      <c r="A107" s="534"/>
      <c r="B107" s="543"/>
      <c r="C107" s="543"/>
      <c r="D107" s="543"/>
      <c r="E107" s="543"/>
      <c r="F107" s="543"/>
      <c r="G107" s="543"/>
      <c r="H107" s="552"/>
      <c r="I107" s="543"/>
      <c r="J107" s="543"/>
      <c r="K107" s="542"/>
      <c r="L107" s="543"/>
      <c r="M107" s="543"/>
      <c r="N107" s="543"/>
      <c r="O107" s="543"/>
      <c r="P107" s="543"/>
      <c r="Q107" s="543"/>
      <c r="R107" s="543"/>
      <c r="S107" s="543"/>
      <c r="T107" s="543"/>
      <c r="U107" s="543"/>
      <c r="V107" s="543"/>
      <c r="W107" s="543"/>
      <c r="X107" s="543"/>
    </row>
    <row r="108" spans="1:24" ht="15.75" customHeight="1" x14ac:dyDescent="0.2">
      <c r="A108" s="534"/>
      <c r="B108" s="543"/>
      <c r="C108" s="543"/>
      <c r="D108" s="543"/>
      <c r="E108" s="543"/>
      <c r="F108" s="543"/>
      <c r="G108" s="543"/>
      <c r="H108" s="552"/>
      <c r="I108" s="543"/>
      <c r="J108" s="543"/>
      <c r="K108" s="542"/>
      <c r="L108" s="543"/>
      <c r="M108" s="543"/>
      <c r="N108" s="543"/>
      <c r="O108" s="543"/>
      <c r="P108" s="543"/>
      <c r="Q108" s="543"/>
      <c r="R108" s="543"/>
      <c r="S108" s="543"/>
      <c r="T108" s="543"/>
      <c r="U108" s="543"/>
      <c r="V108" s="543"/>
      <c r="W108" s="543"/>
      <c r="X108" s="543"/>
    </row>
    <row r="109" spans="1:24" ht="15.75" customHeight="1" x14ac:dyDescent="0.2">
      <c r="A109" s="534"/>
      <c r="B109" s="543"/>
      <c r="C109" s="543"/>
      <c r="D109" s="543"/>
      <c r="E109" s="543"/>
      <c r="F109" s="543"/>
      <c r="G109" s="543"/>
      <c r="H109" s="552"/>
      <c r="I109" s="543"/>
      <c r="J109" s="543"/>
      <c r="K109" s="542"/>
      <c r="L109" s="543"/>
      <c r="M109" s="543"/>
      <c r="N109" s="543"/>
      <c r="O109" s="543"/>
      <c r="P109" s="543"/>
      <c r="Q109" s="543"/>
      <c r="R109" s="543"/>
      <c r="S109" s="543"/>
      <c r="T109" s="543"/>
      <c r="U109" s="543"/>
      <c r="V109" s="543"/>
      <c r="W109" s="543"/>
      <c r="X109" s="543"/>
    </row>
    <row r="110" spans="1:24" ht="15.75" customHeight="1" x14ac:dyDescent="0.2">
      <c r="A110" s="534"/>
      <c r="B110" s="543"/>
      <c r="C110" s="543"/>
      <c r="D110" s="543"/>
      <c r="E110" s="543"/>
      <c r="F110" s="543"/>
      <c r="G110" s="543"/>
      <c r="H110" s="552"/>
      <c r="I110" s="543"/>
      <c r="J110" s="543"/>
      <c r="K110" s="542"/>
      <c r="L110" s="543"/>
      <c r="M110" s="543"/>
      <c r="N110" s="543"/>
      <c r="O110" s="543"/>
      <c r="P110" s="543"/>
      <c r="Q110" s="543"/>
      <c r="R110" s="543"/>
      <c r="S110" s="543"/>
      <c r="T110" s="543"/>
      <c r="U110" s="543"/>
      <c r="V110" s="543"/>
      <c r="W110" s="543"/>
      <c r="X110" s="543"/>
    </row>
    <row r="111" spans="1:24" ht="15.75" customHeight="1" x14ac:dyDescent="0.2">
      <c r="A111" s="534"/>
      <c r="B111" s="543"/>
      <c r="C111" s="543"/>
      <c r="D111" s="543"/>
      <c r="E111" s="543"/>
      <c r="F111" s="543"/>
      <c r="G111" s="543"/>
      <c r="H111" s="552"/>
      <c r="I111" s="543"/>
      <c r="J111" s="543"/>
      <c r="K111" s="542"/>
      <c r="L111" s="543"/>
      <c r="M111" s="543"/>
      <c r="N111" s="543"/>
      <c r="O111" s="543"/>
      <c r="P111" s="543"/>
      <c r="Q111" s="543"/>
      <c r="R111" s="543"/>
      <c r="S111" s="543"/>
      <c r="T111" s="543"/>
      <c r="U111" s="543"/>
      <c r="V111" s="543"/>
      <c r="W111" s="543"/>
      <c r="X111" s="543"/>
    </row>
    <row r="112" spans="1:24" ht="15.75" customHeight="1" x14ac:dyDescent="0.2">
      <c r="A112" s="534"/>
      <c r="B112" s="543"/>
      <c r="C112" s="543"/>
      <c r="D112" s="543"/>
      <c r="E112" s="543"/>
      <c r="F112" s="543"/>
      <c r="G112" s="543"/>
      <c r="H112" s="552"/>
      <c r="I112" s="543"/>
      <c r="J112" s="543"/>
      <c r="K112" s="542"/>
      <c r="L112" s="543"/>
      <c r="M112" s="543"/>
      <c r="N112" s="543"/>
      <c r="O112" s="543"/>
      <c r="P112" s="543"/>
      <c r="Q112" s="543"/>
      <c r="R112" s="543"/>
      <c r="S112" s="543"/>
      <c r="T112" s="543"/>
      <c r="U112" s="543"/>
      <c r="V112" s="543"/>
      <c r="W112" s="543"/>
      <c r="X112" s="543"/>
    </row>
    <row r="113" spans="1:24" ht="15.75" customHeight="1" x14ac:dyDescent="0.2">
      <c r="A113" s="534"/>
      <c r="B113" s="543"/>
      <c r="C113" s="543"/>
      <c r="D113" s="543"/>
      <c r="E113" s="543"/>
      <c r="F113" s="543"/>
      <c r="G113" s="543"/>
      <c r="H113" s="552"/>
      <c r="I113" s="543"/>
      <c r="J113" s="543"/>
      <c r="K113" s="542"/>
      <c r="L113" s="543"/>
      <c r="M113" s="543"/>
      <c r="N113" s="543"/>
      <c r="O113" s="543"/>
      <c r="P113" s="543"/>
      <c r="Q113" s="543"/>
      <c r="R113" s="543"/>
      <c r="S113" s="543"/>
      <c r="T113" s="543"/>
      <c r="U113" s="543"/>
      <c r="V113" s="543"/>
      <c r="W113" s="543"/>
      <c r="X113" s="543"/>
    </row>
    <row r="114" spans="1:24" ht="15.75" customHeight="1" x14ac:dyDescent="0.2">
      <c r="A114" s="534"/>
      <c r="B114" s="543"/>
      <c r="C114" s="543"/>
      <c r="D114" s="543"/>
      <c r="E114" s="543"/>
      <c r="F114" s="543"/>
      <c r="G114" s="543"/>
      <c r="H114" s="552"/>
      <c r="I114" s="543"/>
      <c r="J114" s="543"/>
      <c r="K114" s="542"/>
      <c r="L114" s="543"/>
      <c r="M114" s="543"/>
      <c r="N114" s="543"/>
      <c r="O114" s="543"/>
      <c r="P114" s="543"/>
      <c r="Q114" s="543"/>
      <c r="R114" s="543"/>
      <c r="S114" s="543"/>
      <c r="T114" s="543"/>
      <c r="U114" s="543"/>
      <c r="V114" s="543"/>
      <c r="W114" s="543"/>
      <c r="X114" s="543"/>
    </row>
    <row r="115" spans="1:24" ht="15.75" customHeight="1" x14ac:dyDescent="0.2">
      <c r="A115" s="534"/>
      <c r="B115" s="543"/>
      <c r="C115" s="543"/>
      <c r="D115" s="543"/>
      <c r="E115" s="543"/>
      <c r="F115" s="543"/>
      <c r="G115" s="543"/>
      <c r="H115" s="552"/>
      <c r="I115" s="543"/>
      <c r="J115" s="543"/>
      <c r="K115" s="542"/>
      <c r="L115" s="543"/>
      <c r="M115" s="543"/>
      <c r="N115" s="543"/>
      <c r="O115" s="543"/>
      <c r="P115" s="543"/>
      <c r="Q115" s="543"/>
      <c r="R115" s="543"/>
      <c r="S115" s="543"/>
      <c r="T115" s="543"/>
      <c r="U115" s="543"/>
      <c r="V115" s="543"/>
      <c r="W115" s="543"/>
      <c r="X115" s="543"/>
    </row>
    <row r="116" spans="1:24" ht="15.75" customHeight="1" x14ac:dyDescent="0.2">
      <c r="A116" s="534"/>
      <c r="B116" s="543"/>
      <c r="C116" s="543"/>
      <c r="D116" s="543"/>
      <c r="E116" s="543"/>
      <c r="F116" s="543"/>
      <c r="G116" s="543"/>
      <c r="H116" s="552"/>
      <c r="I116" s="543"/>
      <c r="J116" s="543"/>
      <c r="K116" s="542"/>
      <c r="L116" s="543"/>
      <c r="M116" s="543"/>
      <c r="N116" s="543"/>
      <c r="O116" s="543"/>
      <c r="P116" s="543"/>
      <c r="Q116" s="543"/>
      <c r="R116" s="543"/>
      <c r="S116" s="543"/>
      <c r="T116" s="543"/>
      <c r="U116" s="543"/>
      <c r="V116" s="543"/>
      <c r="W116" s="543"/>
      <c r="X116" s="543"/>
    </row>
    <row r="117" spans="1:24" ht="15.75" customHeight="1" x14ac:dyDescent="0.2">
      <c r="A117" s="534"/>
      <c r="B117" s="543"/>
      <c r="C117" s="543"/>
      <c r="D117" s="543"/>
      <c r="E117" s="543"/>
      <c r="F117" s="543"/>
      <c r="G117" s="543"/>
      <c r="H117" s="552"/>
      <c r="I117" s="543"/>
      <c r="J117" s="543"/>
      <c r="K117" s="542"/>
      <c r="L117" s="543"/>
      <c r="M117" s="543"/>
      <c r="N117" s="543"/>
      <c r="O117" s="543"/>
      <c r="P117" s="543"/>
      <c r="Q117" s="543"/>
      <c r="R117" s="543"/>
      <c r="S117" s="543"/>
      <c r="T117" s="543"/>
      <c r="U117" s="543"/>
      <c r="V117" s="543"/>
      <c r="W117" s="543"/>
      <c r="X117" s="543"/>
    </row>
    <row r="118" spans="1:24" ht="15.75" customHeight="1" x14ac:dyDescent="0.2">
      <c r="A118" s="534"/>
      <c r="B118" s="543"/>
      <c r="C118" s="543"/>
      <c r="D118" s="543"/>
      <c r="E118" s="543"/>
      <c r="F118" s="543"/>
      <c r="G118" s="543"/>
      <c r="H118" s="552"/>
      <c r="I118" s="543"/>
      <c r="J118" s="543"/>
      <c r="K118" s="542"/>
      <c r="L118" s="543"/>
      <c r="M118" s="543"/>
      <c r="N118" s="543"/>
      <c r="O118" s="543"/>
      <c r="P118" s="543"/>
      <c r="Q118" s="543"/>
      <c r="R118" s="543"/>
      <c r="S118" s="543"/>
      <c r="T118" s="543"/>
      <c r="U118" s="543"/>
      <c r="V118" s="543"/>
      <c r="W118" s="543"/>
      <c r="X118" s="543"/>
    </row>
    <row r="119" spans="1:24" ht="15.75" customHeight="1" x14ac:dyDescent="0.2">
      <c r="A119" s="534"/>
      <c r="B119" s="543"/>
      <c r="C119" s="543"/>
      <c r="D119" s="543"/>
      <c r="E119" s="543"/>
      <c r="F119" s="543"/>
      <c r="G119" s="543"/>
      <c r="H119" s="552"/>
      <c r="I119" s="543"/>
      <c r="J119" s="543"/>
      <c r="K119" s="542"/>
      <c r="L119" s="543"/>
      <c r="M119" s="543"/>
      <c r="N119" s="543"/>
      <c r="O119" s="543"/>
      <c r="P119" s="543"/>
      <c r="Q119" s="543"/>
      <c r="R119" s="543"/>
      <c r="S119" s="543"/>
      <c r="T119" s="543"/>
      <c r="U119" s="543"/>
      <c r="V119" s="543"/>
      <c r="W119" s="543"/>
      <c r="X119" s="543"/>
    </row>
    <row r="120" spans="1:24" ht="15.75" customHeight="1" x14ac:dyDescent="0.2">
      <c r="A120" s="534"/>
      <c r="B120" s="543"/>
      <c r="C120" s="543"/>
      <c r="D120" s="543"/>
      <c r="E120" s="543"/>
      <c r="F120" s="543"/>
      <c r="G120" s="543"/>
      <c r="H120" s="552"/>
      <c r="I120" s="543"/>
      <c r="J120" s="543"/>
      <c r="K120" s="542"/>
      <c r="L120" s="543"/>
      <c r="M120" s="543"/>
      <c r="N120" s="543"/>
      <c r="O120" s="543"/>
      <c r="P120" s="543"/>
      <c r="Q120" s="543"/>
      <c r="R120" s="543"/>
      <c r="S120" s="543"/>
      <c r="T120" s="543"/>
      <c r="U120" s="543"/>
      <c r="V120" s="543"/>
      <c r="W120" s="543"/>
      <c r="X120" s="543"/>
    </row>
    <row r="121" spans="1:24" ht="15.75" customHeight="1" x14ac:dyDescent="0.2">
      <c r="A121" s="534"/>
      <c r="B121" s="543"/>
      <c r="C121" s="543"/>
      <c r="D121" s="543"/>
      <c r="E121" s="543"/>
      <c r="F121" s="543"/>
      <c r="G121" s="543"/>
      <c r="H121" s="552"/>
      <c r="I121" s="543"/>
      <c r="J121" s="543"/>
      <c r="K121" s="542"/>
      <c r="L121" s="543"/>
      <c r="M121" s="543"/>
      <c r="N121" s="543"/>
      <c r="O121" s="543"/>
      <c r="P121" s="543"/>
      <c r="Q121" s="543"/>
      <c r="R121" s="543"/>
      <c r="S121" s="543"/>
      <c r="T121" s="543"/>
      <c r="U121" s="543"/>
      <c r="V121" s="543"/>
      <c r="W121" s="543"/>
      <c r="X121" s="543"/>
    </row>
    <row r="122" spans="1:24" ht="15.75" customHeight="1" x14ac:dyDescent="0.2">
      <c r="A122" s="534"/>
      <c r="B122" s="543"/>
      <c r="C122" s="543"/>
      <c r="D122" s="543"/>
      <c r="E122" s="543"/>
      <c r="F122" s="543"/>
      <c r="G122" s="543"/>
      <c r="H122" s="552"/>
      <c r="I122" s="543"/>
      <c r="J122" s="543"/>
      <c r="K122" s="542"/>
      <c r="L122" s="543"/>
      <c r="M122" s="543"/>
      <c r="N122" s="543"/>
      <c r="O122" s="543"/>
      <c r="P122" s="543"/>
      <c r="Q122" s="543"/>
      <c r="R122" s="543"/>
      <c r="S122" s="543"/>
      <c r="T122" s="543"/>
      <c r="U122" s="543"/>
      <c r="V122" s="543"/>
      <c r="W122" s="543"/>
      <c r="X122" s="543"/>
    </row>
    <row r="123" spans="1:24" ht="15.75" customHeight="1" x14ac:dyDescent="0.2">
      <c r="A123" s="534"/>
      <c r="B123" s="543"/>
      <c r="C123" s="543"/>
      <c r="D123" s="543"/>
      <c r="E123" s="543"/>
      <c r="F123" s="543"/>
      <c r="G123" s="543"/>
      <c r="H123" s="552"/>
      <c r="I123" s="543"/>
      <c r="J123" s="543"/>
      <c r="K123" s="542"/>
      <c r="L123" s="543"/>
      <c r="M123" s="543"/>
      <c r="N123" s="543"/>
      <c r="O123" s="543"/>
      <c r="P123" s="543"/>
      <c r="Q123" s="543"/>
      <c r="R123" s="543"/>
      <c r="S123" s="543"/>
      <c r="T123" s="543"/>
      <c r="U123" s="543"/>
      <c r="V123" s="543"/>
      <c r="W123" s="543"/>
      <c r="X123" s="543"/>
    </row>
    <row r="124" spans="1:24" ht="15.75" customHeight="1" x14ac:dyDescent="0.2">
      <c r="A124" s="534"/>
      <c r="B124" s="543"/>
      <c r="C124" s="543"/>
      <c r="D124" s="543"/>
      <c r="E124" s="543"/>
      <c r="F124" s="543"/>
      <c r="G124" s="543"/>
      <c r="H124" s="552"/>
      <c r="I124" s="543"/>
      <c r="J124" s="543"/>
      <c r="K124" s="542"/>
      <c r="L124" s="543"/>
      <c r="M124" s="543"/>
      <c r="N124" s="543"/>
      <c r="O124" s="543"/>
      <c r="P124" s="543"/>
      <c r="Q124" s="543"/>
      <c r="R124" s="543"/>
      <c r="S124" s="543"/>
      <c r="T124" s="543"/>
      <c r="U124" s="543"/>
      <c r="V124" s="543"/>
      <c r="W124" s="543"/>
      <c r="X124" s="543"/>
    </row>
    <row r="125" spans="1:24" ht="15.75" customHeight="1" x14ac:dyDescent="0.2">
      <c r="A125" s="534"/>
      <c r="B125" s="543"/>
      <c r="C125" s="543"/>
      <c r="D125" s="543"/>
      <c r="E125" s="543"/>
      <c r="F125" s="543"/>
      <c r="G125" s="543"/>
      <c r="H125" s="552"/>
      <c r="I125" s="543"/>
      <c r="J125" s="543"/>
      <c r="K125" s="542"/>
      <c r="L125" s="543"/>
      <c r="M125" s="543"/>
      <c r="N125" s="543"/>
      <c r="O125" s="543"/>
      <c r="P125" s="543"/>
      <c r="Q125" s="543"/>
      <c r="R125" s="543"/>
      <c r="S125" s="543"/>
      <c r="T125" s="543"/>
      <c r="U125" s="543"/>
      <c r="V125" s="543"/>
      <c r="W125" s="543"/>
      <c r="X125" s="543"/>
    </row>
    <row r="126" spans="1:24" ht="15.75" customHeight="1" x14ac:dyDescent="0.2">
      <c r="A126" s="534"/>
      <c r="B126" s="543"/>
      <c r="C126" s="543"/>
      <c r="D126" s="543"/>
      <c r="E126" s="543"/>
      <c r="F126" s="543"/>
      <c r="G126" s="543"/>
      <c r="H126" s="552"/>
      <c r="I126" s="543"/>
      <c r="J126" s="543"/>
      <c r="K126" s="542"/>
      <c r="L126" s="543"/>
      <c r="M126" s="543"/>
      <c r="N126" s="543"/>
      <c r="O126" s="543"/>
      <c r="P126" s="543"/>
      <c r="Q126" s="543"/>
      <c r="R126" s="543"/>
      <c r="S126" s="543"/>
      <c r="T126" s="543"/>
      <c r="U126" s="543"/>
      <c r="V126" s="543"/>
      <c r="W126" s="543"/>
      <c r="X126" s="543"/>
    </row>
    <row r="127" spans="1:24" ht="15.75" customHeight="1" x14ac:dyDescent="0.2">
      <c r="A127" s="534"/>
      <c r="B127" s="543"/>
      <c r="C127" s="543"/>
      <c r="D127" s="543"/>
      <c r="E127" s="543"/>
      <c r="F127" s="543"/>
      <c r="G127" s="543"/>
      <c r="H127" s="552"/>
      <c r="I127" s="543"/>
      <c r="J127" s="543"/>
      <c r="K127" s="542"/>
      <c r="L127" s="543"/>
      <c r="M127" s="543"/>
      <c r="N127" s="543"/>
      <c r="O127" s="543"/>
      <c r="P127" s="543"/>
      <c r="Q127" s="543"/>
      <c r="R127" s="543"/>
      <c r="S127" s="543"/>
      <c r="T127" s="543"/>
      <c r="U127" s="543"/>
      <c r="V127" s="543"/>
      <c r="W127" s="543"/>
      <c r="X127" s="543"/>
    </row>
    <row r="128" spans="1:24" ht="15.75" customHeight="1" x14ac:dyDescent="0.2">
      <c r="A128" s="534"/>
      <c r="B128" s="543"/>
      <c r="C128" s="543"/>
      <c r="D128" s="543"/>
      <c r="E128" s="543"/>
      <c r="F128" s="543"/>
      <c r="G128" s="543"/>
      <c r="H128" s="552"/>
      <c r="I128" s="543"/>
      <c r="J128" s="543"/>
      <c r="K128" s="542"/>
      <c r="L128" s="543"/>
      <c r="M128" s="543"/>
      <c r="N128" s="543"/>
      <c r="O128" s="543"/>
      <c r="P128" s="543"/>
      <c r="Q128" s="543"/>
      <c r="R128" s="543"/>
      <c r="S128" s="543"/>
      <c r="T128" s="543"/>
      <c r="U128" s="543"/>
      <c r="V128" s="543"/>
      <c r="W128" s="543"/>
      <c r="X128" s="543"/>
    </row>
    <row r="129" spans="1:24" ht="15.75" customHeight="1" x14ac:dyDescent="0.2">
      <c r="A129" s="534"/>
      <c r="B129" s="543"/>
      <c r="C129" s="543"/>
      <c r="D129" s="543"/>
      <c r="E129" s="543"/>
      <c r="F129" s="543"/>
      <c r="G129" s="543"/>
      <c r="H129" s="552"/>
      <c r="I129" s="543"/>
      <c r="J129" s="543"/>
      <c r="K129" s="542"/>
      <c r="L129" s="543"/>
      <c r="M129" s="543"/>
      <c r="N129" s="543"/>
      <c r="O129" s="543"/>
      <c r="P129" s="543"/>
      <c r="Q129" s="543"/>
      <c r="R129" s="543"/>
      <c r="S129" s="543"/>
      <c r="T129" s="543"/>
      <c r="U129" s="543"/>
      <c r="V129" s="543"/>
      <c r="W129" s="543"/>
      <c r="X129" s="543"/>
    </row>
    <row r="130" spans="1:24" ht="15.75" customHeight="1" x14ac:dyDescent="0.2">
      <c r="A130" s="534"/>
      <c r="B130" s="543"/>
      <c r="C130" s="543"/>
      <c r="D130" s="543"/>
      <c r="E130" s="543"/>
      <c r="F130" s="543"/>
      <c r="G130" s="543"/>
      <c r="H130" s="552"/>
      <c r="I130" s="543"/>
      <c r="J130" s="543"/>
      <c r="K130" s="542"/>
      <c r="L130" s="543"/>
      <c r="M130" s="543"/>
      <c r="N130" s="543"/>
      <c r="O130" s="543"/>
      <c r="P130" s="543"/>
      <c r="Q130" s="543"/>
      <c r="R130" s="543"/>
      <c r="S130" s="543"/>
      <c r="T130" s="543"/>
      <c r="U130" s="543"/>
      <c r="V130" s="543"/>
      <c r="W130" s="543"/>
      <c r="X130" s="543"/>
    </row>
    <row r="131" spans="1:24" ht="15.75" customHeight="1" x14ac:dyDescent="0.2">
      <c r="A131" s="534"/>
      <c r="B131" s="543"/>
      <c r="C131" s="543"/>
      <c r="D131" s="543"/>
      <c r="E131" s="543"/>
      <c r="F131" s="543"/>
      <c r="G131" s="543"/>
      <c r="H131" s="552"/>
      <c r="I131" s="543"/>
      <c r="J131" s="543"/>
      <c r="K131" s="542"/>
      <c r="L131" s="543"/>
      <c r="M131" s="543"/>
      <c r="N131" s="543"/>
      <c r="O131" s="543"/>
      <c r="P131" s="543"/>
      <c r="Q131" s="543"/>
      <c r="R131" s="543"/>
      <c r="S131" s="543"/>
      <c r="T131" s="543"/>
      <c r="U131" s="543"/>
      <c r="V131" s="543"/>
      <c r="W131" s="543"/>
      <c r="X131" s="543"/>
    </row>
    <row r="132" spans="1:24" ht="15.75" customHeight="1" x14ac:dyDescent="0.2">
      <c r="A132" s="534"/>
      <c r="B132" s="543"/>
      <c r="C132" s="543"/>
      <c r="D132" s="543"/>
      <c r="E132" s="543"/>
      <c r="F132" s="543"/>
      <c r="G132" s="543"/>
      <c r="H132" s="552"/>
      <c r="I132" s="543"/>
      <c r="J132" s="543"/>
      <c r="K132" s="542"/>
      <c r="L132" s="543"/>
      <c r="M132" s="543"/>
      <c r="N132" s="543"/>
      <c r="O132" s="543"/>
      <c r="P132" s="543"/>
      <c r="Q132" s="543"/>
      <c r="R132" s="543"/>
      <c r="S132" s="543"/>
      <c r="T132" s="543"/>
      <c r="U132" s="543"/>
      <c r="V132" s="543"/>
      <c r="W132" s="543"/>
      <c r="X132" s="543"/>
    </row>
    <row r="133" spans="1:24" ht="15.75" customHeight="1" x14ac:dyDescent="0.2">
      <c r="A133" s="534"/>
      <c r="B133" s="543"/>
      <c r="C133" s="543"/>
      <c r="D133" s="543"/>
      <c r="E133" s="543"/>
      <c r="F133" s="543"/>
      <c r="G133" s="543"/>
      <c r="H133" s="552"/>
      <c r="I133" s="543"/>
      <c r="J133" s="543"/>
      <c r="K133" s="542"/>
      <c r="L133" s="543"/>
      <c r="M133" s="543"/>
      <c r="N133" s="543"/>
      <c r="O133" s="543"/>
      <c r="P133" s="543"/>
      <c r="Q133" s="543"/>
      <c r="R133" s="543"/>
      <c r="S133" s="543"/>
      <c r="T133" s="543"/>
      <c r="U133" s="543"/>
      <c r="V133" s="543"/>
      <c r="W133" s="543"/>
      <c r="X133" s="543"/>
    </row>
    <row r="134" spans="1:24" ht="15.75" customHeight="1" x14ac:dyDescent="0.2">
      <c r="A134" s="534"/>
      <c r="B134" s="543"/>
      <c r="C134" s="543"/>
      <c r="D134" s="543"/>
      <c r="E134" s="543"/>
      <c r="F134" s="543"/>
      <c r="G134" s="543"/>
      <c r="H134" s="552"/>
      <c r="I134" s="543"/>
      <c r="J134" s="543"/>
      <c r="K134" s="542"/>
      <c r="L134" s="543"/>
      <c r="M134" s="543"/>
      <c r="N134" s="543"/>
      <c r="O134" s="543"/>
      <c r="P134" s="543"/>
      <c r="Q134" s="543"/>
      <c r="R134" s="543"/>
      <c r="S134" s="543"/>
      <c r="T134" s="543"/>
      <c r="U134" s="543"/>
      <c r="V134" s="543"/>
      <c r="W134" s="543"/>
      <c r="X134" s="543"/>
    </row>
    <row r="135" spans="1:24" ht="15.75" customHeight="1" x14ac:dyDescent="0.2">
      <c r="A135" s="534"/>
      <c r="B135" s="543"/>
      <c r="C135" s="543"/>
      <c r="D135" s="543"/>
      <c r="E135" s="543"/>
      <c r="F135" s="543"/>
      <c r="G135" s="543"/>
      <c r="H135" s="552"/>
      <c r="I135" s="543"/>
      <c r="J135" s="543"/>
      <c r="K135" s="542"/>
      <c r="L135" s="543"/>
      <c r="M135" s="543"/>
      <c r="N135" s="543"/>
      <c r="O135" s="543"/>
      <c r="P135" s="543"/>
      <c r="Q135" s="543"/>
      <c r="R135" s="543"/>
      <c r="S135" s="543"/>
      <c r="T135" s="543"/>
      <c r="U135" s="543"/>
      <c r="V135" s="543"/>
      <c r="W135" s="543"/>
      <c r="X135" s="543"/>
    </row>
    <row r="136" spans="1:24" ht="15.75" customHeight="1" x14ac:dyDescent="0.2">
      <c r="A136" s="534"/>
      <c r="B136" s="543"/>
      <c r="C136" s="543"/>
      <c r="D136" s="543"/>
      <c r="E136" s="543"/>
      <c r="F136" s="543"/>
      <c r="G136" s="543"/>
      <c r="H136" s="552"/>
      <c r="I136" s="543"/>
      <c r="J136" s="543"/>
      <c r="K136" s="542"/>
      <c r="L136" s="543"/>
      <c r="M136" s="543"/>
      <c r="N136" s="543"/>
      <c r="O136" s="543"/>
      <c r="P136" s="543"/>
      <c r="Q136" s="543"/>
      <c r="R136" s="543"/>
      <c r="S136" s="543"/>
      <c r="T136" s="543"/>
      <c r="U136" s="543"/>
      <c r="V136" s="543"/>
      <c r="W136" s="543"/>
      <c r="X136" s="543"/>
    </row>
    <row r="137" spans="1:24" ht="15.75" customHeight="1" x14ac:dyDescent="0.2">
      <c r="A137" s="534"/>
      <c r="B137" s="543"/>
      <c r="C137" s="543"/>
      <c r="D137" s="543"/>
      <c r="E137" s="543"/>
      <c r="F137" s="543"/>
      <c r="G137" s="543"/>
      <c r="H137" s="552"/>
      <c r="I137" s="543"/>
      <c r="J137" s="543"/>
      <c r="K137" s="542"/>
      <c r="L137" s="543"/>
      <c r="M137" s="543"/>
      <c r="N137" s="543"/>
      <c r="O137" s="543"/>
      <c r="P137" s="543"/>
      <c r="Q137" s="543"/>
      <c r="R137" s="543"/>
      <c r="S137" s="543"/>
      <c r="T137" s="543"/>
      <c r="U137" s="543"/>
      <c r="V137" s="543"/>
      <c r="W137" s="543"/>
      <c r="X137" s="543"/>
    </row>
    <row r="138" spans="1:24" ht="15.75" customHeight="1" x14ac:dyDescent="0.2">
      <c r="A138" s="534"/>
      <c r="B138" s="543"/>
      <c r="C138" s="543"/>
      <c r="D138" s="543"/>
      <c r="E138" s="543"/>
      <c r="F138" s="543"/>
      <c r="G138" s="543"/>
      <c r="H138" s="552"/>
      <c r="I138" s="543"/>
      <c r="J138" s="543"/>
      <c r="K138" s="542"/>
      <c r="L138" s="543"/>
      <c r="M138" s="543"/>
      <c r="N138" s="543"/>
      <c r="O138" s="543"/>
      <c r="P138" s="543"/>
      <c r="Q138" s="543"/>
      <c r="R138" s="543"/>
      <c r="S138" s="543"/>
      <c r="T138" s="543"/>
      <c r="U138" s="543"/>
      <c r="V138" s="543"/>
      <c r="W138" s="543"/>
      <c r="X138" s="543"/>
    </row>
    <row r="139" spans="1:24" ht="15.75" customHeight="1" x14ac:dyDescent="0.2">
      <c r="A139" s="534"/>
      <c r="B139" s="543"/>
      <c r="C139" s="543"/>
      <c r="D139" s="543"/>
      <c r="E139" s="543"/>
      <c r="F139" s="543"/>
      <c r="G139" s="543"/>
      <c r="H139" s="552"/>
      <c r="I139" s="543"/>
      <c r="J139" s="543"/>
      <c r="K139" s="542"/>
      <c r="L139" s="543"/>
      <c r="M139" s="543"/>
      <c r="N139" s="543"/>
      <c r="O139" s="543"/>
      <c r="P139" s="543"/>
      <c r="Q139" s="543"/>
      <c r="R139" s="543"/>
      <c r="S139" s="543"/>
      <c r="T139" s="543"/>
      <c r="U139" s="543"/>
      <c r="V139" s="543"/>
      <c r="W139" s="543"/>
      <c r="X139" s="543"/>
    </row>
    <row r="140" spans="1:24" ht="15.75" customHeight="1" x14ac:dyDescent="0.2">
      <c r="A140" s="534"/>
      <c r="B140" s="543"/>
      <c r="C140" s="543"/>
      <c r="D140" s="543"/>
      <c r="E140" s="543"/>
      <c r="F140" s="543"/>
      <c r="G140" s="543"/>
      <c r="H140" s="552"/>
      <c r="I140" s="543"/>
      <c r="J140" s="543"/>
      <c r="K140" s="542"/>
      <c r="L140" s="543"/>
      <c r="M140" s="543"/>
      <c r="N140" s="543"/>
      <c r="O140" s="543"/>
      <c r="P140" s="543"/>
      <c r="Q140" s="543"/>
      <c r="R140" s="543"/>
      <c r="S140" s="543"/>
      <c r="T140" s="543"/>
      <c r="U140" s="543"/>
      <c r="V140" s="543"/>
      <c r="W140" s="543"/>
      <c r="X140" s="543"/>
    </row>
    <row r="141" spans="1:24" ht="15.75" customHeight="1" x14ac:dyDescent="0.2">
      <c r="A141" s="534"/>
      <c r="B141" s="543"/>
      <c r="C141" s="543"/>
      <c r="D141" s="543"/>
      <c r="E141" s="543"/>
      <c r="F141" s="543"/>
      <c r="G141" s="543"/>
      <c r="H141" s="552"/>
      <c r="I141" s="543"/>
      <c r="J141" s="543"/>
      <c r="K141" s="542"/>
      <c r="L141" s="543"/>
      <c r="M141" s="543"/>
      <c r="N141" s="543"/>
      <c r="O141" s="543"/>
      <c r="P141" s="543"/>
      <c r="Q141" s="543"/>
      <c r="R141" s="543"/>
      <c r="S141" s="543"/>
      <c r="T141" s="543"/>
      <c r="U141" s="543"/>
      <c r="V141" s="543"/>
      <c r="W141" s="543"/>
      <c r="X141" s="543"/>
    </row>
    <row r="142" spans="1:24" ht="15.75" customHeight="1" x14ac:dyDescent="0.2">
      <c r="A142" s="534"/>
      <c r="B142" s="543"/>
      <c r="C142" s="543"/>
      <c r="D142" s="543"/>
      <c r="E142" s="543"/>
      <c r="F142" s="543"/>
      <c r="G142" s="543"/>
      <c r="H142" s="552"/>
      <c r="I142" s="543"/>
      <c r="J142" s="543"/>
      <c r="K142" s="542"/>
      <c r="L142" s="543"/>
      <c r="M142" s="543"/>
      <c r="N142" s="543"/>
      <c r="O142" s="543"/>
      <c r="P142" s="543"/>
      <c r="Q142" s="543"/>
      <c r="R142" s="543"/>
      <c r="S142" s="543"/>
      <c r="T142" s="543"/>
      <c r="U142" s="543"/>
      <c r="V142" s="543"/>
      <c r="W142" s="543"/>
      <c r="X142" s="543"/>
    </row>
    <row r="143" spans="1:24" ht="15.75" customHeight="1" x14ac:dyDescent="0.2">
      <c r="A143" s="534"/>
      <c r="B143" s="543"/>
      <c r="C143" s="543"/>
      <c r="D143" s="543"/>
      <c r="E143" s="543"/>
      <c r="F143" s="543"/>
      <c r="G143" s="543"/>
      <c r="H143" s="552"/>
      <c r="I143" s="543"/>
      <c r="J143" s="543"/>
      <c r="K143" s="542"/>
      <c r="L143" s="543"/>
      <c r="M143" s="543"/>
      <c r="N143" s="543"/>
      <c r="O143" s="543"/>
      <c r="P143" s="543"/>
      <c r="Q143" s="543"/>
      <c r="R143" s="543"/>
      <c r="S143" s="543"/>
      <c r="T143" s="543"/>
      <c r="U143" s="543"/>
      <c r="V143" s="543"/>
      <c r="W143" s="543"/>
      <c r="X143" s="543"/>
    </row>
    <row r="144" spans="1:24" ht="15.75" customHeight="1" x14ac:dyDescent="0.2">
      <c r="A144" s="534"/>
      <c r="B144" s="543"/>
      <c r="C144" s="543"/>
      <c r="D144" s="543"/>
      <c r="E144" s="543"/>
      <c r="F144" s="543"/>
      <c r="G144" s="543"/>
      <c r="H144" s="552"/>
      <c r="I144" s="543"/>
      <c r="J144" s="543"/>
      <c r="K144" s="542"/>
      <c r="L144" s="543"/>
      <c r="M144" s="543"/>
      <c r="N144" s="543"/>
      <c r="O144" s="543"/>
      <c r="P144" s="543"/>
      <c r="Q144" s="543"/>
      <c r="R144" s="543"/>
      <c r="S144" s="543"/>
      <c r="T144" s="543"/>
      <c r="U144" s="543"/>
      <c r="V144" s="543"/>
      <c r="W144" s="543"/>
      <c r="X144" s="543"/>
    </row>
    <row r="145" spans="1:24" ht="15.75" customHeight="1" x14ac:dyDescent="0.2">
      <c r="A145" s="534"/>
      <c r="B145" s="543"/>
      <c r="C145" s="543"/>
      <c r="D145" s="543"/>
      <c r="E145" s="543"/>
      <c r="F145" s="543"/>
      <c r="G145" s="543"/>
      <c r="H145" s="552"/>
      <c r="I145" s="543"/>
      <c r="J145" s="543"/>
      <c r="K145" s="542"/>
      <c r="L145" s="543"/>
      <c r="M145" s="543"/>
      <c r="N145" s="543"/>
      <c r="O145" s="543"/>
      <c r="P145" s="543"/>
      <c r="Q145" s="543"/>
      <c r="R145" s="543"/>
      <c r="S145" s="543"/>
      <c r="T145" s="543"/>
      <c r="U145" s="543"/>
      <c r="V145" s="543"/>
      <c r="W145" s="543"/>
      <c r="X145" s="543"/>
    </row>
    <row r="146" spans="1:24" ht="15.75" customHeight="1" x14ac:dyDescent="0.2">
      <c r="A146" s="534"/>
      <c r="B146" s="543"/>
      <c r="C146" s="543"/>
      <c r="D146" s="543"/>
      <c r="E146" s="543"/>
      <c r="F146" s="543"/>
      <c r="G146" s="543"/>
      <c r="H146" s="552"/>
      <c r="I146" s="543"/>
      <c r="J146" s="543"/>
      <c r="K146" s="542"/>
      <c r="L146" s="543"/>
      <c r="M146" s="543"/>
      <c r="N146" s="543"/>
      <c r="O146" s="543"/>
      <c r="P146" s="543"/>
      <c r="Q146" s="543"/>
      <c r="R146" s="543"/>
      <c r="S146" s="543"/>
      <c r="T146" s="543"/>
      <c r="U146" s="543"/>
      <c r="V146" s="543"/>
      <c r="W146" s="543"/>
      <c r="X146" s="543"/>
    </row>
    <row r="147" spans="1:24" ht="15.75" customHeight="1" x14ac:dyDescent="0.2">
      <c r="A147" s="534"/>
      <c r="B147" s="543"/>
      <c r="C147" s="543"/>
      <c r="D147" s="543"/>
      <c r="E147" s="543"/>
      <c r="F147" s="543"/>
      <c r="G147" s="543"/>
      <c r="H147" s="552"/>
      <c r="I147" s="543"/>
      <c r="J147" s="543"/>
      <c r="K147" s="542"/>
      <c r="L147" s="543"/>
      <c r="M147" s="543"/>
      <c r="N147" s="543"/>
      <c r="O147" s="543"/>
      <c r="P147" s="543"/>
      <c r="Q147" s="543"/>
      <c r="R147" s="543"/>
      <c r="S147" s="543"/>
      <c r="T147" s="543"/>
      <c r="U147" s="543"/>
      <c r="V147" s="543"/>
      <c r="W147" s="543"/>
      <c r="X147" s="543"/>
    </row>
    <row r="148" spans="1:24" ht="15.75" customHeight="1" x14ac:dyDescent="0.2">
      <c r="A148" s="534"/>
      <c r="B148" s="543"/>
      <c r="C148" s="543"/>
      <c r="D148" s="543"/>
      <c r="E148" s="543"/>
      <c r="F148" s="543"/>
      <c r="G148" s="543"/>
      <c r="H148" s="552"/>
      <c r="I148" s="543"/>
      <c r="J148" s="543"/>
      <c r="K148" s="542"/>
      <c r="L148" s="543"/>
      <c r="M148" s="543"/>
      <c r="N148" s="543"/>
      <c r="O148" s="543"/>
      <c r="P148" s="543"/>
      <c r="Q148" s="543"/>
      <c r="R148" s="543"/>
      <c r="S148" s="543"/>
      <c r="T148" s="543"/>
      <c r="U148" s="543"/>
      <c r="V148" s="543"/>
      <c r="W148" s="543"/>
      <c r="X148" s="543"/>
    </row>
    <row r="149" spans="1:24" ht="15.75" customHeight="1" x14ac:dyDescent="0.2">
      <c r="A149" s="534"/>
      <c r="B149" s="543"/>
      <c r="C149" s="543"/>
      <c r="D149" s="543"/>
      <c r="E149" s="543"/>
      <c r="F149" s="543"/>
      <c r="G149" s="543"/>
      <c r="H149" s="552"/>
      <c r="I149" s="543"/>
      <c r="J149" s="543"/>
      <c r="K149" s="542"/>
      <c r="L149" s="543"/>
      <c r="M149" s="543"/>
      <c r="N149" s="543"/>
      <c r="O149" s="543"/>
      <c r="P149" s="543"/>
      <c r="Q149" s="543"/>
      <c r="R149" s="543"/>
      <c r="S149" s="543"/>
      <c r="T149" s="543"/>
      <c r="U149" s="543"/>
      <c r="V149" s="543"/>
      <c r="W149" s="543"/>
      <c r="X149" s="543"/>
    </row>
    <row r="150" spans="1:24" ht="15.75" customHeight="1" x14ac:dyDescent="0.2">
      <c r="A150" s="534"/>
      <c r="B150" s="543"/>
      <c r="C150" s="543"/>
      <c r="D150" s="543"/>
      <c r="E150" s="543"/>
      <c r="F150" s="543"/>
      <c r="G150" s="543"/>
      <c r="H150" s="552"/>
      <c r="I150" s="543"/>
      <c r="J150" s="543"/>
      <c r="K150" s="542"/>
      <c r="L150" s="543"/>
      <c r="M150" s="543"/>
      <c r="N150" s="543"/>
      <c r="O150" s="543"/>
      <c r="P150" s="543"/>
      <c r="Q150" s="543"/>
      <c r="R150" s="543"/>
      <c r="S150" s="543"/>
      <c r="T150" s="543"/>
      <c r="U150" s="543"/>
      <c r="V150" s="543"/>
      <c r="W150" s="543"/>
      <c r="X150" s="543"/>
    </row>
    <row r="151" spans="1:24" ht="15.75" customHeight="1" x14ac:dyDescent="0.2">
      <c r="A151" s="534"/>
      <c r="B151" s="543"/>
      <c r="C151" s="543"/>
      <c r="D151" s="543"/>
      <c r="E151" s="543"/>
      <c r="F151" s="543"/>
      <c r="G151" s="543"/>
      <c r="H151" s="552"/>
      <c r="I151" s="543"/>
      <c r="J151" s="543"/>
      <c r="K151" s="542"/>
      <c r="L151" s="543"/>
      <c r="M151" s="543"/>
      <c r="N151" s="543"/>
      <c r="O151" s="543"/>
      <c r="P151" s="543"/>
      <c r="Q151" s="543"/>
      <c r="R151" s="543"/>
      <c r="S151" s="543"/>
      <c r="T151" s="543"/>
      <c r="U151" s="543"/>
      <c r="V151" s="543"/>
      <c r="W151" s="543"/>
      <c r="X151" s="543"/>
    </row>
    <row r="152" spans="1:24" ht="15.75" customHeight="1" x14ac:dyDescent="0.2">
      <c r="A152" s="534"/>
      <c r="B152" s="543"/>
      <c r="C152" s="543"/>
      <c r="D152" s="543"/>
      <c r="E152" s="543"/>
      <c r="F152" s="543"/>
      <c r="G152" s="543"/>
      <c r="H152" s="552"/>
      <c r="I152" s="543"/>
      <c r="J152" s="543"/>
      <c r="K152" s="542"/>
      <c r="L152" s="543"/>
      <c r="M152" s="543"/>
      <c r="N152" s="543"/>
      <c r="O152" s="543"/>
      <c r="P152" s="543"/>
      <c r="Q152" s="543"/>
      <c r="R152" s="543"/>
      <c r="S152" s="543"/>
      <c r="T152" s="543"/>
      <c r="U152" s="543"/>
      <c r="V152" s="543"/>
      <c r="W152" s="543"/>
      <c r="X152" s="543"/>
    </row>
    <row r="153" spans="1:24" ht="15.75" customHeight="1" x14ac:dyDescent="0.2">
      <c r="A153" s="534"/>
      <c r="B153" s="543"/>
      <c r="C153" s="543"/>
      <c r="D153" s="543"/>
      <c r="E153" s="543"/>
      <c r="F153" s="543"/>
      <c r="G153" s="543"/>
      <c r="H153" s="552"/>
      <c r="I153" s="543"/>
      <c r="J153" s="543"/>
      <c r="K153" s="542"/>
      <c r="L153" s="543"/>
      <c r="M153" s="543"/>
      <c r="N153" s="543"/>
      <c r="O153" s="543"/>
      <c r="P153" s="543"/>
      <c r="Q153" s="543"/>
      <c r="R153" s="543"/>
      <c r="S153" s="543"/>
      <c r="T153" s="543"/>
      <c r="U153" s="543"/>
      <c r="V153" s="543"/>
      <c r="W153" s="543"/>
      <c r="X153" s="543"/>
    </row>
    <row r="154" spans="1:24" ht="15.75" customHeight="1" x14ac:dyDescent="0.2">
      <c r="A154" s="534"/>
      <c r="B154" s="543"/>
      <c r="C154" s="543"/>
      <c r="D154" s="543"/>
      <c r="E154" s="543"/>
      <c r="F154" s="543"/>
      <c r="G154" s="543"/>
      <c r="H154" s="552"/>
      <c r="I154" s="543"/>
      <c r="J154" s="543"/>
      <c r="K154" s="542"/>
      <c r="L154" s="543"/>
      <c r="M154" s="543"/>
      <c r="N154" s="543"/>
      <c r="O154" s="543"/>
      <c r="P154" s="543"/>
      <c r="Q154" s="543"/>
      <c r="R154" s="543"/>
      <c r="S154" s="543"/>
      <c r="T154" s="543"/>
      <c r="U154" s="543"/>
      <c r="V154" s="543"/>
      <c r="W154" s="543"/>
      <c r="X154" s="543"/>
    </row>
    <row r="155" spans="1:24" ht="15.75" customHeight="1" x14ac:dyDescent="0.2">
      <c r="A155" s="534"/>
      <c r="B155" s="543"/>
      <c r="C155" s="543"/>
      <c r="D155" s="543"/>
      <c r="E155" s="543"/>
      <c r="F155" s="543"/>
      <c r="G155" s="543"/>
      <c r="H155" s="552"/>
      <c r="I155" s="543"/>
      <c r="J155" s="543"/>
      <c r="K155" s="542"/>
      <c r="L155" s="543"/>
      <c r="M155" s="543"/>
      <c r="N155" s="543"/>
      <c r="O155" s="543"/>
      <c r="P155" s="543"/>
      <c r="Q155" s="543"/>
      <c r="R155" s="543"/>
      <c r="S155" s="543"/>
      <c r="T155" s="543"/>
      <c r="U155" s="543"/>
      <c r="V155" s="543"/>
      <c r="W155" s="543"/>
      <c r="X155" s="543"/>
    </row>
    <row r="156" spans="1:24" ht="15.75" customHeight="1" x14ac:dyDescent="0.2">
      <c r="A156" s="534"/>
      <c r="B156" s="543"/>
      <c r="C156" s="543"/>
      <c r="D156" s="543"/>
      <c r="E156" s="543"/>
      <c r="F156" s="543"/>
      <c r="G156" s="543"/>
      <c r="H156" s="552"/>
      <c r="I156" s="543"/>
      <c r="J156" s="543"/>
      <c r="K156" s="542"/>
      <c r="L156" s="543"/>
      <c r="M156" s="543"/>
      <c r="N156" s="543"/>
      <c r="O156" s="543"/>
      <c r="P156" s="543"/>
      <c r="Q156" s="543"/>
      <c r="R156" s="543"/>
      <c r="S156" s="543"/>
      <c r="T156" s="543"/>
      <c r="U156" s="543"/>
      <c r="V156" s="543"/>
      <c r="W156" s="543"/>
      <c r="X156" s="543"/>
    </row>
    <row r="157" spans="1:24" ht="15.75" customHeight="1" x14ac:dyDescent="0.2">
      <c r="A157" s="534"/>
      <c r="B157" s="543"/>
      <c r="C157" s="543"/>
      <c r="D157" s="543"/>
      <c r="E157" s="543"/>
      <c r="F157" s="543"/>
      <c r="G157" s="543"/>
      <c r="H157" s="552"/>
      <c r="I157" s="543"/>
      <c r="J157" s="543"/>
      <c r="K157" s="542"/>
      <c r="L157" s="543"/>
      <c r="M157" s="543"/>
      <c r="N157" s="543"/>
      <c r="O157" s="543"/>
      <c r="P157" s="543"/>
      <c r="Q157" s="543"/>
      <c r="R157" s="543"/>
      <c r="S157" s="543"/>
      <c r="T157" s="543"/>
      <c r="U157" s="543"/>
      <c r="V157" s="543"/>
      <c r="W157" s="543"/>
      <c r="X157" s="543"/>
    </row>
    <row r="158" spans="1:24" ht="15.75" customHeight="1" x14ac:dyDescent="0.2">
      <c r="A158" s="534"/>
      <c r="B158" s="543"/>
      <c r="C158" s="543"/>
      <c r="D158" s="543"/>
      <c r="E158" s="543"/>
      <c r="F158" s="543"/>
      <c r="G158" s="543"/>
      <c r="H158" s="552"/>
      <c r="I158" s="543"/>
      <c r="J158" s="543"/>
      <c r="K158" s="542"/>
      <c r="L158" s="543"/>
      <c r="M158" s="543"/>
      <c r="N158" s="543"/>
      <c r="O158" s="543"/>
      <c r="P158" s="543"/>
      <c r="Q158" s="543"/>
      <c r="R158" s="543"/>
      <c r="S158" s="543"/>
      <c r="T158" s="543"/>
      <c r="U158" s="543"/>
      <c r="V158" s="543"/>
      <c r="W158" s="543"/>
      <c r="X158" s="543"/>
    </row>
    <row r="159" spans="1:24" ht="15.75" customHeight="1" x14ac:dyDescent="0.2">
      <c r="A159" s="534"/>
      <c r="B159" s="543"/>
      <c r="C159" s="543"/>
      <c r="D159" s="543"/>
      <c r="E159" s="543"/>
      <c r="F159" s="543"/>
      <c r="G159" s="543"/>
      <c r="H159" s="552"/>
      <c r="I159" s="543"/>
      <c r="J159" s="543"/>
      <c r="K159" s="542"/>
      <c r="L159" s="543"/>
      <c r="M159" s="543"/>
      <c r="N159" s="543"/>
      <c r="O159" s="543"/>
      <c r="P159" s="543"/>
      <c r="Q159" s="543"/>
      <c r="R159" s="543"/>
      <c r="S159" s="543"/>
      <c r="T159" s="543"/>
      <c r="U159" s="543"/>
      <c r="V159" s="543"/>
      <c r="W159" s="543"/>
      <c r="X159" s="543"/>
    </row>
    <row r="160" spans="1:24" ht="15.75" customHeight="1" x14ac:dyDescent="0.2">
      <c r="A160" s="534"/>
      <c r="B160" s="543"/>
      <c r="C160" s="543"/>
      <c r="D160" s="543"/>
      <c r="E160" s="543"/>
      <c r="F160" s="543"/>
      <c r="G160" s="543"/>
      <c r="H160" s="552"/>
      <c r="I160" s="543"/>
      <c r="J160" s="543"/>
      <c r="K160" s="542"/>
      <c r="L160" s="543"/>
      <c r="M160" s="543"/>
      <c r="N160" s="543"/>
      <c r="O160" s="543"/>
      <c r="P160" s="543"/>
      <c r="Q160" s="543"/>
      <c r="R160" s="543"/>
      <c r="S160" s="543"/>
      <c r="T160" s="543"/>
      <c r="U160" s="543"/>
      <c r="V160" s="543"/>
      <c r="W160" s="543"/>
      <c r="X160" s="543"/>
    </row>
    <row r="161" spans="1:24" ht="15.75" customHeight="1" x14ac:dyDescent="0.2">
      <c r="A161" s="534"/>
      <c r="B161" s="543"/>
      <c r="C161" s="543"/>
      <c r="D161" s="543"/>
      <c r="E161" s="543"/>
      <c r="F161" s="543"/>
      <c r="G161" s="543"/>
      <c r="H161" s="552"/>
      <c r="I161" s="543"/>
      <c r="J161" s="543"/>
      <c r="K161" s="542"/>
      <c r="L161" s="543"/>
      <c r="M161" s="543"/>
      <c r="N161" s="543"/>
      <c r="O161" s="543"/>
      <c r="P161" s="543"/>
      <c r="Q161" s="543"/>
      <c r="R161" s="543"/>
      <c r="S161" s="543"/>
      <c r="T161" s="543"/>
      <c r="U161" s="543"/>
      <c r="V161" s="543"/>
      <c r="W161" s="543"/>
      <c r="X161" s="543"/>
    </row>
    <row r="162" spans="1:24" ht="15.75" customHeight="1" x14ac:dyDescent="0.2">
      <c r="A162" s="534"/>
      <c r="B162" s="543"/>
      <c r="C162" s="543"/>
      <c r="D162" s="543"/>
      <c r="E162" s="543"/>
      <c r="F162" s="543"/>
      <c r="G162" s="543"/>
      <c r="H162" s="552"/>
      <c r="I162" s="543"/>
      <c r="J162" s="543"/>
      <c r="K162" s="542"/>
      <c r="L162" s="543"/>
      <c r="M162" s="543"/>
      <c r="N162" s="543"/>
      <c r="O162" s="543"/>
      <c r="P162" s="543"/>
      <c r="Q162" s="543"/>
      <c r="R162" s="543"/>
      <c r="S162" s="543"/>
      <c r="T162" s="543"/>
      <c r="U162" s="543"/>
      <c r="V162" s="543"/>
      <c r="W162" s="543"/>
      <c r="X162" s="543"/>
    </row>
    <row r="163" spans="1:24" ht="15.75" customHeight="1" x14ac:dyDescent="0.2">
      <c r="A163" s="534"/>
      <c r="B163" s="543"/>
      <c r="C163" s="543"/>
      <c r="D163" s="543"/>
      <c r="E163" s="543"/>
      <c r="F163" s="543"/>
      <c r="G163" s="543"/>
      <c r="H163" s="552"/>
      <c r="I163" s="543"/>
      <c r="J163" s="543"/>
      <c r="K163" s="542"/>
      <c r="L163" s="543"/>
      <c r="M163" s="543"/>
      <c r="N163" s="543"/>
      <c r="O163" s="543"/>
      <c r="P163" s="543"/>
      <c r="Q163" s="543"/>
      <c r="R163" s="543"/>
      <c r="S163" s="543"/>
      <c r="T163" s="543"/>
      <c r="U163" s="543"/>
      <c r="V163" s="543"/>
      <c r="W163" s="543"/>
      <c r="X163" s="543"/>
    </row>
    <row r="164" spans="1:24" ht="15.75" customHeight="1" x14ac:dyDescent="0.2">
      <c r="A164" s="534"/>
      <c r="B164" s="543"/>
      <c r="C164" s="543"/>
      <c r="D164" s="543"/>
      <c r="E164" s="543"/>
      <c r="F164" s="543"/>
      <c r="G164" s="543"/>
      <c r="H164" s="552"/>
      <c r="I164" s="543"/>
      <c r="J164" s="543"/>
      <c r="K164" s="542"/>
      <c r="L164" s="543"/>
      <c r="M164" s="543"/>
      <c r="N164" s="543"/>
      <c r="O164" s="543"/>
      <c r="P164" s="543"/>
      <c r="Q164" s="543"/>
      <c r="R164" s="543"/>
      <c r="S164" s="543"/>
      <c r="T164" s="543"/>
      <c r="U164" s="543"/>
      <c r="V164" s="543"/>
      <c r="W164" s="543"/>
      <c r="X164" s="543"/>
    </row>
    <row r="165" spans="1:24" ht="15.75" customHeight="1" x14ac:dyDescent="0.2">
      <c r="A165" s="534"/>
      <c r="B165" s="543"/>
      <c r="C165" s="543"/>
      <c r="D165" s="543"/>
      <c r="E165" s="543"/>
      <c r="F165" s="543"/>
      <c r="G165" s="543"/>
      <c r="H165" s="552"/>
      <c r="I165" s="543"/>
      <c r="J165" s="543"/>
      <c r="K165" s="542"/>
      <c r="L165" s="543"/>
      <c r="M165" s="543"/>
      <c r="N165" s="543"/>
      <c r="O165" s="543"/>
      <c r="P165" s="543"/>
      <c r="Q165" s="543"/>
      <c r="R165" s="543"/>
      <c r="S165" s="543"/>
      <c r="T165" s="543"/>
      <c r="U165" s="543"/>
      <c r="V165" s="543"/>
      <c r="W165" s="543"/>
      <c r="X165" s="543"/>
    </row>
    <row r="166" spans="1:24" ht="15.75" customHeight="1" x14ac:dyDescent="0.2">
      <c r="A166" s="534"/>
      <c r="B166" s="543"/>
      <c r="C166" s="543"/>
      <c r="D166" s="543"/>
      <c r="E166" s="543"/>
      <c r="F166" s="543"/>
      <c r="G166" s="543"/>
      <c r="H166" s="552"/>
      <c r="I166" s="543"/>
      <c r="J166" s="543"/>
      <c r="K166" s="542"/>
      <c r="L166" s="543"/>
      <c r="M166" s="543"/>
      <c r="N166" s="543"/>
      <c r="O166" s="543"/>
      <c r="P166" s="543"/>
      <c r="Q166" s="543"/>
      <c r="R166" s="543"/>
      <c r="S166" s="543"/>
      <c r="T166" s="543"/>
      <c r="U166" s="543"/>
      <c r="V166" s="543"/>
      <c r="W166" s="543"/>
      <c r="X166" s="543"/>
    </row>
    <row r="167" spans="1:24" ht="15.75" customHeight="1" x14ac:dyDescent="0.2">
      <c r="A167" s="534"/>
      <c r="B167" s="543"/>
      <c r="C167" s="543"/>
      <c r="D167" s="543"/>
      <c r="E167" s="543"/>
      <c r="F167" s="543"/>
      <c r="G167" s="543"/>
      <c r="H167" s="552"/>
      <c r="I167" s="543"/>
      <c r="J167" s="543"/>
      <c r="K167" s="542"/>
      <c r="L167" s="543"/>
      <c r="M167" s="543"/>
      <c r="N167" s="543"/>
      <c r="O167" s="543"/>
      <c r="P167" s="543"/>
      <c r="Q167" s="543"/>
      <c r="R167" s="543"/>
      <c r="S167" s="543"/>
      <c r="T167" s="543"/>
      <c r="U167" s="543"/>
      <c r="V167" s="543"/>
      <c r="W167" s="543"/>
      <c r="X167" s="543"/>
    </row>
    <row r="168" spans="1:24" ht="15.75" customHeight="1" x14ac:dyDescent="0.2">
      <c r="A168" s="534"/>
      <c r="B168" s="543"/>
      <c r="C168" s="543"/>
      <c r="D168" s="543"/>
      <c r="E168" s="543"/>
      <c r="F168" s="543"/>
      <c r="G168" s="543"/>
      <c r="H168" s="552"/>
      <c r="I168" s="543"/>
      <c r="J168" s="543"/>
      <c r="K168" s="542"/>
      <c r="L168" s="543"/>
      <c r="M168" s="543"/>
      <c r="N168" s="543"/>
      <c r="O168" s="543"/>
      <c r="P168" s="543"/>
      <c r="Q168" s="543"/>
      <c r="R168" s="543"/>
      <c r="S168" s="543"/>
      <c r="T168" s="543"/>
      <c r="U168" s="543"/>
      <c r="V168" s="543"/>
      <c r="W168" s="543"/>
      <c r="X168" s="543"/>
    </row>
    <row r="169" spans="1:24" ht="15.75" customHeight="1" x14ac:dyDescent="0.2">
      <c r="A169" s="534"/>
      <c r="B169" s="543"/>
      <c r="C169" s="543"/>
      <c r="D169" s="543"/>
      <c r="E169" s="543"/>
      <c r="F169" s="543"/>
      <c r="G169" s="543"/>
      <c r="H169" s="552"/>
      <c r="I169" s="543"/>
      <c r="J169" s="543"/>
      <c r="K169" s="542"/>
      <c r="L169" s="543"/>
      <c r="M169" s="543"/>
      <c r="N169" s="543"/>
      <c r="O169" s="543"/>
      <c r="P169" s="543"/>
      <c r="Q169" s="543"/>
      <c r="R169" s="543"/>
      <c r="S169" s="543"/>
      <c r="T169" s="543"/>
      <c r="U169" s="543"/>
      <c r="V169" s="543"/>
      <c r="W169" s="543"/>
      <c r="X169" s="543"/>
    </row>
    <row r="170" spans="1:24" ht="15.75" customHeight="1" x14ac:dyDescent="0.2">
      <c r="A170" s="534"/>
      <c r="B170" s="543"/>
      <c r="C170" s="543"/>
      <c r="D170" s="543"/>
      <c r="E170" s="543"/>
      <c r="F170" s="543"/>
      <c r="G170" s="543"/>
      <c r="H170" s="552"/>
      <c r="I170" s="543"/>
      <c r="J170" s="543"/>
      <c r="K170" s="542"/>
      <c r="L170" s="543"/>
      <c r="M170" s="543"/>
      <c r="N170" s="543"/>
      <c r="O170" s="543"/>
      <c r="P170" s="543"/>
      <c r="Q170" s="543"/>
      <c r="R170" s="543"/>
      <c r="S170" s="543"/>
      <c r="T170" s="543"/>
      <c r="U170" s="543"/>
      <c r="V170" s="543"/>
      <c r="W170" s="543"/>
      <c r="X170" s="543"/>
    </row>
    <row r="171" spans="1:24" ht="15.75" customHeight="1" x14ac:dyDescent="0.2">
      <c r="A171" s="534"/>
      <c r="B171" s="543"/>
      <c r="C171" s="543"/>
      <c r="D171" s="543"/>
      <c r="E171" s="543"/>
      <c r="F171" s="543"/>
      <c r="G171" s="543"/>
      <c r="H171" s="552"/>
      <c r="I171" s="543"/>
      <c r="J171" s="543"/>
      <c r="K171" s="542"/>
      <c r="L171" s="543"/>
      <c r="M171" s="543"/>
      <c r="N171" s="543"/>
      <c r="O171" s="543"/>
      <c r="P171" s="543"/>
      <c r="Q171" s="543"/>
      <c r="R171" s="543"/>
      <c r="S171" s="543"/>
      <c r="T171" s="543"/>
      <c r="U171" s="543"/>
      <c r="V171" s="543"/>
      <c r="W171" s="543"/>
      <c r="X171" s="543"/>
    </row>
    <row r="172" spans="1:24" ht="15.75" customHeight="1" x14ac:dyDescent="0.2">
      <c r="A172" s="534"/>
      <c r="B172" s="543"/>
      <c r="C172" s="543"/>
      <c r="D172" s="543"/>
      <c r="E172" s="543"/>
      <c r="F172" s="543"/>
      <c r="G172" s="543"/>
      <c r="H172" s="552"/>
      <c r="I172" s="543"/>
      <c r="J172" s="543"/>
      <c r="K172" s="542"/>
      <c r="L172" s="543"/>
      <c r="M172" s="543"/>
      <c r="N172" s="543"/>
      <c r="O172" s="543"/>
      <c r="P172" s="543"/>
      <c r="Q172" s="543"/>
      <c r="R172" s="543"/>
      <c r="S172" s="543"/>
      <c r="T172" s="543"/>
      <c r="U172" s="543"/>
      <c r="V172" s="543"/>
      <c r="W172" s="543"/>
      <c r="X172" s="543"/>
    </row>
    <row r="173" spans="1:24" ht="15.75" customHeight="1" x14ac:dyDescent="0.2">
      <c r="A173" s="534"/>
      <c r="B173" s="543"/>
      <c r="C173" s="543"/>
      <c r="D173" s="543"/>
      <c r="E173" s="543"/>
      <c r="F173" s="543"/>
      <c r="G173" s="543"/>
      <c r="H173" s="552"/>
      <c r="I173" s="543"/>
      <c r="J173" s="543"/>
      <c r="K173" s="542"/>
      <c r="L173" s="543"/>
      <c r="M173" s="543"/>
      <c r="N173" s="543"/>
      <c r="O173" s="543"/>
      <c r="P173" s="543"/>
      <c r="Q173" s="543"/>
      <c r="R173" s="543"/>
      <c r="S173" s="543"/>
      <c r="T173" s="543"/>
      <c r="U173" s="543"/>
      <c r="V173" s="543"/>
      <c r="W173" s="543"/>
      <c r="X173" s="543"/>
    </row>
    <row r="174" spans="1:24" ht="15.75" customHeight="1" x14ac:dyDescent="0.2">
      <c r="A174" s="534"/>
      <c r="B174" s="543"/>
      <c r="C174" s="543"/>
      <c r="D174" s="543"/>
      <c r="E174" s="543"/>
      <c r="F174" s="543"/>
      <c r="G174" s="543"/>
      <c r="H174" s="552"/>
      <c r="I174" s="543"/>
      <c r="J174" s="543"/>
      <c r="K174" s="542"/>
      <c r="L174" s="543"/>
      <c r="M174" s="543"/>
      <c r="N174" s="543"/>
      <c r="O174" s="543"/>
      <c r="P174" s="543"/>
      <c r="Q174" s="543"/>
      <c r="R174" s="543"/>
      <c r="S174" s="543"/>
      <c r="T174" s="543"/>
      <c r="U174" s="543"/>
      <c r="V174" s="543"/>
      <c r="W174" s="543"/>
      <c r="X174" s="543"/>
    </row>
    <row r="175" spans="1:24" ht="15.75" customHeight="1" x14ac:dyDescent="0.2">
      <c r="A175" s="534"/>
      <c r="B175" s="543"/>
      <c r="C175" s="543"/>
      <c r="D175" s="543"/>
      <c r="E175" s="543"/>
      <c r="F175" s="543"/>
      <c r="G175" s="543"/>
      <c r="H175" s="552"/>
      <c r="I175" s="543"/>
      <c r="J175" s="543"/>
      <c r="K175" s="542"/>
      <c r="L175" s="543"/>
      <c r="M175" s="543"/>
      <c r="N175" s="543"/>
      <c r="O175" s="543"/>
      <c r="P175" s="543"/>
      <c r="Q175" s="543"/>
      <c r="R175" s="543"/>
      <c r="S175" s="543"/>
      <c r="T175" s="543"/>
      <c r="U175" s="543"/>
      <c r="V175" s="543"/>
      <c r="W175" s="543"/>
      <c r="X175" s="543"/>
    </row>
    <row r="176" spans="1:24" ht="15.75" customHeight="1" x14ac:dyDescent="0.2">
      <c r="A176" s="534"/>
      <c r="B176" s="543"/>
      <c r="C176" s="543"/>
      <c r="D176" s="543"/>
      <c r="E176" s="543"/>
      <c r="F176" s="543"/>
      <c r="G176" s="543"/>
      <c r="H176" s="552"/>
      <c r="I176" s="543"/>
      <c r="J176" s="543"/>
      <c r="K176" s="542"/>
      <c r="L176" s="543"/>
      <c r="M176" s="543"/>
      <c r="N176" s="543"/>
      <c r="O176" s="543"/>
      <c r="P176" s="543"/>
      <c r="Q176" s="543"/>
      <c r="R176" s="543"/>
      <c r="S176" s="543"/>
      <c r="T176" s="543"/>
      <c r="U176" s="543"/>
      <c r="V176" s="543"/>
      <c r="W176" s="543"/>
      <c r="X176" s="543"/>
    </row>
    <row r="177" spans="1:24" ht="15.75" customHeight="1" x14ac:dyDescent="0.2">
      <c r="A177" s="534"/>
      <c r="B177" s="543"/>
      <c r="C177" s="543"/>
      <c r="D177" s="543"/>
      <c r="E177" s="543"/>
      <c r="F177" s="543"/>
      <c r="G177" s="543"/>
      <c r="H177" s="552"/>
      <c r="I177" s="543"/>
      <c r="J177" s="543"/>
      <c r="K177" s="542"/>
      <c r="L177" s="543"/>
      <c r="M177" s="543"/>
      <c r="N177" s="543"/>
      <c r="O177" s="543"/>
      <c r="P177" s="543"/>
      <c r="Q177" s="543"/>
      <c r="R177" s="543"/>
      <c r="S177" s="543"/>
      <c r="T177" s="543"/>
      <c r="U177" s="543"/>
      <c r="V177" s="543"/>
      <c r="W177" s="543"/>
      <c r="X177" s="543"/>
    </row>
    <row r="178" spans="1:24" ht="15.75" customHeight="1" x14ac:dyDescent="0.2">
      <c r="A178" s="534"/>
      <c r="B178" s="543"/>
      <c r="C178" s="543"/>
      <c r="D178" s="543"/>
      <c r="E178" s="543"/>
      <c r="F178" s="543"/>
      <c r="G178" s="543"/>
      <c r="H178" s="552"/>
      <c r="I178" s="543"/>
      <c r="J178" s="543"/>
      <c r="K178" s="542"/>
      <c r="L178" s="543"/>
      <c r="M178" s="543"/>
      <c r="N178" s="543"/>
      <c r="O178" s="543"/>
      <c r="P178" s="543"/>
      <c r="Q178" s="543"/>
      <c r="R178" s="543"/>
      <c r="S178" s="543"/>
      <c r="T178" s="543"/>
      <c r="U178" s="543"/>
      <c r="V178" s="543"/>
      <c r="W178" s="543"/>
      <c r="X178" s="543"/>
    </row>
    <row r="179" spans="1:24" ht="15.75" customHeight="1" x14ac:dyDescent="0.2">
      <c r="A179" s="534"/>
      <c r="B179" s="543"/>
      <c r="C179" s="543"/>
      <c r="D179" s="543"/>
      <c r="E179" s="543"/>
      <c r="F179" s="543"/>
      <c r="G179" s="543"/>
      <c r="H179" s="552"/>
      <c r="I179" s="543"/>
      <c r="J179" s="543"/>
      <c r="K179" s="542"/>
      <c r="L179" s="543"/>
      <c r="M179" s="543"/>
      <c r="N179" s="543"/>
      <c r="O179" s="543"/>
      <c r="P179" s="543"/>
      <c r="Q179" s="543"/>
      <c r="R179" s="543"/>
      <c r="S179" s="543"/>
      <c r="T179" s="543"/>
      <c r="U179" s="543"/>
      <c r="V179" s="543"/>
      <c r="W179" s="543"/>
      <c r="X179" s="543"/>
    </row>
    <row r="180" spans="1:24" ht="15.75" customHeight="1" x14ac:dyDescent="0.2">
      <c r="A180" s="534"/>
      <c r="B180" s="543"/>
      <c r="C180" s="543"/>
      <c r="D180" s="543"/>
      <c r="E180" s="543"/>
      <c r="F180" s="543"/>
      <c r="G180" s="543"/>
      <c r="H180" s="552"/>
      <c r="I180" s="543"/>
      <c r="J180" s="543"/>
      <c r="K180" s="542"/>
      <c r="L180" s="543"/>
      <c r="M180" s="543"/>
      <c r="N180" s="543"/>
      <c r="O180" s="543"/>
      <c r="P180" s="543"/>
      <c r="Q180" s="543"/>
      <c r="R180" s="543"/>
      <c r="S180" s="543"/>
      <c r="T180" s="543"/>
      <c r="U180" s="543"/>
      <c r="V180" s="543"/>
      <c r="W180" s="543"/>
      <c r="X180" s="543"/>
    </row>
    <row r="181" spans="1:24" ht="15.75" customHeight="1" x14ac:dyDescent="0.2">
      <c r="A181" s="534"/>
      <c r="B181" s="543"/>
      <c r="C181" s="543"/>
      <c r="D181" s="543"/>
      <c r="E181" s="543"/>
      <c r="F181" s="543"/>
      <c r="G181" s="543"/>
      <c r="H181" s="552"/>
      <c r="I181" s="543"/>
      <c r="J181" s="543"/>
      <c r="K181" s="542"/>
      <c r="L181" s="543"/>
      <c r="M181" s="543"/>
      <c r="N181" s="543"/>
      <c r="O181" s="543"/>
      <c r="P181" s="543"/>
      <c r="Q181" s="543"/>
      <c r="R181" s="543"/>
      <c r="S181" s="543"/>
      <c r="T181" s="543"/>
      <c r="U181" s="543"/>
      <c r="V181" s="543"/>
      <c r="W181" s="543"/>
      <c r="X181" s="543"/>
    </row>
    <row r="182" spans="1:24" ht="15.75" customHeight="1" x14ac:dyDescent="0.2">
      <c r="A182" s="534"/>
      <c r="B182" s="543"/>
      <c r="C182" s="543"/>
      <c r="D182" s="543"/>
      <c r="E182" s="543"/>
      <c r="F182" s="543"/>
      <c r="G182" s="543"/>
      <c r="H182" s="552"/>
      <c r="I182" s="543"/>
      <c r="J182" s="543"/>
      <c r="K182" s="542"/>
      <c r="L182" s="543"/>
      <c r="M182" s="543"/>
      <c r="N182" s="543"/>
      <c r="O182" s="543"/>
      <c r="P182" s="543"/>
      <c r="Q182" s="543"/>
      <c r="R182" s="543"/>
      <c r="S182" s="543"/>
      <c r="T182" s="543"/>
      <c r="U182" s="543"/>
      <c r="V182" s="543"/>
      <c r="W182" s="543"/>
      <c r="X182" s="543"/>
    </row>
    <row r="183" spans="1:24" ht="15.75" customHeight="1" x14ac:dyDescent="0.2">
      <c r="A183" s="534"/>
      <c r="B183" s="543"/>
      <c r="C183" s="543"/>
      <c r="D183" s="543"/>
      <c r="E183" s="543"/>
      <c r="F183" s="543"/>
      <c r="G183" s="543"/>
      <c r="H183" s="552"/>
      <c r="I183" s="543"/>
      <c r="J183" s="543"/>
      <c r="K183" s="542"/>
      <c r="L183" s="543"/>
      <c r="M183" s="543"/>
      <c r="N183" s="543"/>
      <c r="O183" s="543"/>
      <c r="P183" s="543"/>
      <c r="Q183" s="543"/>
      <c r="R183" s="543"/>
      <c r="S183" s="543"/>
      <c r="T183" s="543"/>
      <c r="U183" s="543"/>
      <c r="V183" s="543"/>
      <c r="W183" s="543"/>
      <c r="X183" s="543"/>
    </row>
    <row r="184" spans="1:24" ht="15.75" customHeight="1" x14ac:dyDescent="0.2">
      <c r="A184" s="534"/>
      <c r="B184" s="543"/>
      <c r="C184" s="543"/>
      <c r="D184" s="543"/>
      <c r="E184" s="543"/>
      <c r="F184" s="543"/>
      <c r="G184" s="543"/>
      <c r="H184" s="552"/>
      <c r="I184" s="543"/>
      <c r="J184" s="543"/>
      <c r="K184" s="542"/>
      <c r="L184" s="543"/>
      <c r="M184" s="543"/>
      <c r="N184" s="543"/>
      <c r="O184" s="543"/>
      <c r="P184" s="543"/>
      <c r="Q184" s="543"/>
      <c r="R184" s="543"/>
      <c r="S184" s="543"/>
      <c r="T184" s="543"/>
      <c r="U184" s="543"/>
      <c r="V184" s="543"/>
      <c r="W184" s="543"/>
      <c r="X184" s="543"/>
    </row>
    <row r="185" spans="1:24" ht="15.75" customHeight="1" x14ac:dyDescent="0.2">
      <c r="A185" s="534"/>
      <c r="B185" s="543"/>
      <c r="C185" s="543"/>
      <c r="D185" s="543"/>
      <c r="E185" s="543"/>
      <c r="F185" s="543"/>
      <c r="G185" s="543"/>
      <c r="H185" s="552"/>
      <c r="I185" s="543"/>
      <c r="J185" s="543"/>
      <c r="K185" s="542"/>
      <c r="L185" s="543"/>
      <c r="M185" s="543"/>
      <c r="N185" s="543"/>
      <c r="O185" s="543"/>
      <c r="P185" s="543"/>
      <c r="Q185" s="543"/>
      <c r="R185" s="543"/>
      <c r="S185" s="543"/>
      <c r="T185" s="543"/>
      <c r="U185" s="543"/>
      <c r="V185" s="543"/>
      <c r="W185" s="543"/>
      <c r="X185" s="543"/>
    </row>
    <row r="186" spans="1:24" ht="15.75" customHeight="1" x14ac:dyDescent="0.2">
      <c r="A186" s="534"/>
      <c r="B186" s="543"/>
      <c r="C186" s="543"/>
      <c r="D186" s="543"/>
      <c r="E186" s="543"/>
      <c r="F186" s="543"/>
      <c r="G186" s="543"/>
      <c r="H186" s="552"/>
      <c r="I186" s="543"/>
      <c r="J186" s="543"/>
      <c r="K186" s="542"/>
      <c r="L186" s="543"/>
      <c r="M186" s="543"/>
      <c r="N186" s="543"/>
      <c r="O186" s="543"/>
      <c r="P186" s="543"/>
      <c r="Q186" s="543"/>
      <c r="R186" s="543"/>
      <c r="S186" s="543"/>
      <c r="T186" s="543"/>
      <c r="U186" s="543"/>
      <c r="V186" s="543"/>
      <c r="W186" s="543"/>
      <c r="X186" s="543"/>
    </row>
    <row r="187" spans="1:24" ht="15.75" customHeight="1" x14ac:dyDescent="0.2">
      <c r="A187" s="534"/>
      <c r="B187" s="543"/>
      <c r="C187" s="543"/>
      <c r="D187" s="543"/>
      <c r="E187" s="543"/>
      <c r="F187" s="543"/>
      <c r="G187" s="543"/>
      <c r="H187" s="552"/>
      <c r="I187" s="543"/>
      <c r="J187" s="543"/>
      <c r="K187" s="542"/>
      <c r="L187" s="543"/>
      <c r="M187" s="543"/>
      <c r="N187" s="543"/>
      <c r="O187" s="543"/>
      <c r="P187" s="543"/>
      <c r="Q187" s="543"/>
      <c r="R187" s="543"/>
      <c r="S187" s="543"/>
      <c r="T187" s="543"/>
      <c r="U187" s="543"/>
      <c r="V187" s="543"/>
      <c r="W187" s="543"/>
      <c r="X187" s="543"/>
    </row>
    <row r="188" spans="1:24" ht="15.75" customHeight="1" x14ac:dyDescent="0.2">
      <c r="A188" s="534"/>
      <c r="B188" s="543"/>
      <c r="C188" s="543"/>
      <c r="D188" s="543"/>
      <c r="E188" s="543"/>
      <c r="F188" s="543"/>
      <c r="G188" s="543"/>
      <c r="H188" s="552"/>
      <c r="I188" s="543"/>
      <c r="J188" s="543"/>
      <c r="K188" s="542"/>
      <c r="L188" s="543"/>
      <c r="M188" s="543"/>
      <c r="N188" s="543"/>
      <c r="O188" s="543"/>
      <c r="P188" s="543"/>
      <c r="Q188" s="543"/>
      <c r="R188" s="543"/>
      <c r="S188" s="543"/>
      <c r="T188" s="543"/>
      <c r="U188" s="543"/>
      <c r="V188" s="543"/>
      <c r="W188" s="543"/>
      <c r="X188" s="543"/>
    </row>
    <row r="189" spans="1:24" ht="15.75" customHeight="1" x14ac:dyDescent="0.2">
      <c r="A189" s="534"/>
      <c r="B189" s="543"/>
      <c r="C189" s="543"/>
      <c r="D189" s="543"/>
      <c r="E189" s="543"/>
      <c r="F189" s="543"/>
      <c r="G189" s="543"/>
      <c r="H189" s="552"/>
      <c r="I189" s="543"/>
      <c r="J189" s="543"/>
      <c r="K189" s="542"/>
      <c r="L189" s="543"/>
      <c r="M189" s="543"/>
      <c r="N189" s="543"/>
      <c r="O189" s="543"/>
      <c r="P189" s="543"/>
      <c r="Q189" s="543"/>
      <c r="R189" s="543"/>
      <c r="S189" s="543"/>
      <c r="T189" s="543"/>
      <c r="U189" s="543"/>
      <c r="V189" s="543"/>
      <c r="W189" s="543"/>
      <c r="X189" s="543"/>
    </row>
    <row r="190" spans="1:24" ht="15.75" customHeight="1" x14ac:dyDescent="0.2">
      <c r="A190" s="534"/>
      <c r="B190" s="543"/>
      <c r="C190" s="543"/>
      <c r="D190" s="543"/>
      <c r="E190" s="543"/>
      <c r="F190" s="543"/>
      <c r="G190" s="543"/>
      <c r="H190" s="552"/>
      <c r="I190" s="543"/>
      <c r="J190" s="543"/>
      <c r="K190" s="542"/>
      <c r="L190" s="543"/>
      <c r="M190" s="543"/>
      <c r="N190" s="543"/>
      <c r="O190" s="543"/>
      <c r="P190" s="543"/>
      <c r="Q190" s="543"/>
      <c r="R190" s="543"/>
      <c r="S190" s="543"/>
      <c r="T190" s="543"/>
      <c r="U190" s="543"/>
      <c r="V190" s="543"/>
      <c r="W190" s="543"/>
      <c r="X190" s="543"/>
    </row>
    <row r="191" spans="1:24" ht="15.75" customHeight="1" x14ac:dyDescent="0.2">
      <c r="A191" s="534"/>
      <c r="B191" s="543"/>
      <c r="C191" s="543"/>
      <c r="D191" s="543"/>
      <c r="E191" s="543"/>
      <c r="F191" s="543"/>
      <c r="G191" s="543"/>
      <c r="H191" s="552"/>
      <c r="I191" s="543"/>
      <c r="J191" s="543"/>
      <c r="K191" s="542"/>
      <c r="L191" s="543"/>
      <c r="M191" s="543"/>
      <c r="N191" s="543"/>
      <c r="O191" s="543"/>
      <c r="P191" s="543"/>
      <c r="Q191" s="543"/>
      <c r="R191" s="543"/>
      <c r="S191" s="543"/>
      <c r="T191" s="543"/>
      <c r="U191" s="543"/>
      <c r="V191" s="543"/>
      <c r="W191" s="543"/>
      <c r="X191" s="543"/>
    </row>
    <row r="192" spans="1:24" ht="15.75" customHeight="1" x14ac:dyDescent="0.2">
      <c r="A192" s="534"/>
      <c r="B192" s="543"/>
      <c r="C192" s="543"/>
      <c r="D192" s="543"/>
      <c r="E192" s="543"/>
      <c r="F192" s="543"/>
      <c r="G192" s="543"/>
      <c r="H192" s="552"/>
      <c r="I192" s="543"/>
      <c r="J192" s="543"/>
      <c r="K192" s="542"/>
      <c r="L192" s="543"/>
      <c r="M192" s="543"/>
      <c r="N192" s="543"/>
      <c r="O192" s="543"/>
      <c r="P192" s="543"/>
      <c r="Q192" s="543"/>
      <c r="R192" s="543"/>
      <c r="S192" s="543"/>
      <c r="T192" s="543"/>
      <c r="U192" s="543"/>
      <c r="V192" s="543"/>
      <c r="W192" s="543"/>
      <c r="X192" s="543"/>
    </row>
    <row r="193" spans="1:24" ht="15.75" customHeight="1" x14ac:dyDescent="0.2">
      <c r="A193" s="534"/>
      <c r="B193" s="543"/>
      <c r="C193" s="543"/>
      <c r="D193" s="543"/>
      <c r="E193" s="543"/>
      <c r="F193" s="543"/>
      <c r="G193" s="543"/>
      <c r="H193" s="552"/>
      <c r="I193" s="543"/>
      <c r="J193" s="543"/>
      <c r="K193" s="542"/>
      <c r="L193" s="543"/>
      <c r="M193" s="543"/>
      <c r="N193" s="543"/>
      <c r="O193" s="543"/>
      <c r="P193" s="543"/>
      <c r="Q193" s="543"/>
      <c r="R193" s="543"/>
      <c r="S193" s="543"/>
      <c r="T193" s="543"/>
      <c r="U193" s="543"/>
      <c r="V193" s="543"/>
      <c r="W193" s="543"/>
      <c r="X193" s="543"/>
    </row>
    <row r="194" spans="1:24" ht="15.75" customHeight="1" x14ac:dyDescent="0.2">
      <c r="A194" s="534"/>
      <c r="B194" s="543"/>
      <c r="C194" s="543"/>
      <c r="D194" s="543"/>
      <c r="E194" s="543"/>
      <c r="F194" s="543"/>
      <c r="G194" s="543"/>
      <c r="H194" s="552"/>
      <c r="I194" s="543"/>
      <c r="J194" s="543"/>
      <c r="K194" s="542"/>
      <c r="L194" s="543"/>
      <c r="M194" s="543"/>
      <c r="N194" s="543"/>
      <c r="O194" s="543"/>
      <c r="P194" s="543"/>
      <c r="Q194" s="543"/>
      <c r="R194" s="543"/>
      <c r="S194" s="543"/>
      <c r="T194" s="543"/>
      <c r="U194" s="543"/>
      <c r="V194" s="543"/>
      <c r="W194" s="543"/>
      <c r="X194" s="543"/>
    </row>
    <row r="195" spans="1:24" ht="15.75" customHeight="1" x14ac:dyDescent="0.2">
      <c r="A195" s="534"/>
      <c r="B195" s="543"/>
      <c r="C195" s="543"/>
      <c r="D195" s="543"/>
      <c r="E195" s="543"/>
      <c r="F195" s="543"/>
      <c r="G195" s="543"/>
      <c r="H195" s="552"/>
      <c r="I195" s="543"/>
      <c r="J195" s="543"/>
      <c r="K195" s="542"/>
      <c r="L195" s="543"/>
      <c r="M195" s="543"/>
      <c r="N195" s="543"/>
      <c r="O195" s="543"/>
      <c r="P195" s="543"/>
      <c r="Q195" s="543"/>
      <c r="R195" s="543"/>
      <c r="S195" s="543"/>
      <c r="T195" s="543"/>
      <c r="U195" s="543"/>
      <c r="V195" s="543"/>
      <c r="W195" s="543"/>
      <c r="X195" s="543"/>
    </row>
    <row r="196" spans="1:24" ht="15.75" customHeight="1" x14ac:dyDescent="0.2">
      <c r="A196" s="534"/>
      <c r="B196" s="543"/>
      <c r="C196" s="543"/>
      <c r="D196" s="543"/>
      <c r="E196" s="543"/>
      <c r="F196" s="543"/>
      <c r="G196" s="543"/>
      <c r="H196" s="552"/>
      <c r="I196" s="543"/>
      <c r="J196" s="543"/>
      <c r="K196" s="542"/>
      <c r="L196" s="543"/>
      <c r="M196" s="543"/>
      <c r="N196" s="543"/>
      <c r="O196" s="543"/>
      <c r="P196" s="543"/>
      <c r="Q196" s="543"/>
      <c r="R196" s="543"/>
      <c r="S196" s="543"/>
      <c r="T196" s="543"/>
      <c r="U196" s="543"/>
      <c r="V196" s="543"/>
      <c r="W196" s="543"/>
      <c r="X196" s="543"/>
    </row>
    <row r="197" spans="1:24" ht="15.75" customHeight="1" x14ac:dyDescent="0.2">
      <c r="A197" s="534"/>
      <c r="B197" s="543"/>
      <c r="C197" s="543"/>
      <c r="D197" s="543"/>
      <c r="E197" s="543"/>
      <c r="F197" s="543"/>
      <c r="G197" s="543"/>
      <c r="H197" s="552"/>
      <c r="I197" s="543"/>
      <c r="J197" s="543"/>
      <c r="K197" s="542"/>
      <c r="L197" s="543"/>
      <c r="M197" s="543"/>
      <c r="N197" s="543"/>
      <c r="O197" s="543"/>
      <c r="P197" s="543"/>
      <c r="Q197" s="543"/>
      <c r="R197" s="543"/>
      <c r="S197" s="543"/>
      <c r="T197" s="543"/>
      <c r="U197" s="543"/>
      <c r="V197" s="543"/>
      <c r="W197" s="543"/>
      <c r="X197" s="543"/>
    </row>
    <row r="198" spans="1:24" ht="15.75" customHeight="1" x14ac:dyDescent="0.2">
      <c r="A198" s="534"/>
      <c r="B198" s="543"/>
      <c r="C198" s="543"/>
      <c r="D198" s="543"/>
      <c r="E198" s="543"/>
      <c r="F198" s="543"/>
      <c r="G198" s="543"/>
      <c r="H198" s="552"/>
      <c r="I198" s="543"/>
      <c r="J198" s="543"/>
      <c r="K198" s="542"/>
      <c r="L198" s="543"/>
      <c r="M198" s="543"/>
      <c r="N198" s="543"/>
      <c r="O198" s="543"/>
      <c r="P198" s="543"/>
      <c r="Q198" s="543"/>
      <c r="R198" s="543"/>
      <c r="S198" s="543"/>
      <c r="T198" s="543"/>
      <c r="U198" s="543"/>
      <c r="V198" s="543"/>
      <c r="W198" s="543"/>
      <c r="X198" s="543"/>
    </row>
    <row r="199" spans="1:24" ht="15.75" customHeight="1" x14ac:dyDescent="0.2">
      <c r="A199" s="534"/>
      <c r="B199" s="543"/>
      <c r="C199" s="543"/>
      <c r="D199" s="543"/>
      <c r="E199" s="543"/>
      <c r="F199" s="543"/>
      <c r="G199" s="543"/>
      <c r="H199" s="552"/>
      <c r="I199" s="543"/>
      <c r="J199" s="543"/>
      <c r="K199" s="542"/>
      <c r="L199" s="543"/>
      <c r="M199" s="543"/>
      <c r="N199" s="543"/>
      <c r="O199" s="543"/>
      <c r="P199" s="543"/>
      <c r="Q199" s="543"/>
      <c r="R199" s="543"/>
      <c r="S199" s="543"/>
      <c r="T199" s="543"/>
      <c r="U199" s="543"/>
      <c r="V199" s="543"/>
      <c r="W199" s="543"/>
      <c r="X199" s="543"/>
    </row>
    <row r="200" spans="1:24" ht="15.75" customHeight="1" x14ac:dyDescent="0.2">
      <c r="A200" s="534"/>
      <c r="B200" s="543"/>
      <c r="C200" s="543"/>
      <c r="D200" s="543"/>
      <c r="E200" s="543"/>
      <c r="F200" s="543"/>
      <c r="G200" s="543"/>
      <c r="H200" s="552"/>
      <c r="I200" s="543"/>
      <c r="J200" s="543"/>
      <c r="K200" s="542"/>
      <c r="L200" s="543"/>
      <c r="M200" s="543"/>
      <c r="N200" s="543"/>
      <c r="O200" s="543"/>
      <c r="P200" s="543"/>
      <c r="Q200" s="543"/>
      <c r="R200" s="543"/>
      <c r="S200" s="543"/>
      <c r="T200" s="543"/>
      <c r="U200" s="543"/>
      <c r="V200" s="543"/>
      <c r="W200" s="543"/>
      <c r="X200" s="543"/>
    </row>
    <row r="201" spans="1:24" ht="15.75" customHeight="1" x14ac:dyDescent="0.2">
      <c r="A201" s="534"/>
      <c r="B201" s="543"/>
      <c r="C201" s="543"/>
      <c r="D201" s="543"/>
      <c r="E201" s="543"/>
      <c r="F201" s="543"/>
      <c r="G201" s="543"/>
      <c r="H201" s="552"/>
      <c r="I201" s="543"/>
      <c r="J201" s="543"/>
      <c r="K201" s="542"/>
      <c r="L201" s="543"/>
      <c r="M201" s="543"/>
      <c r="N201" s="543"/>
      <c r="O201" s="543"/>
      <c r="P201" s="543"/>
      <c r="Q201" s="543"/>
      <c r="R201" s="543"/>
      <c r="S201" s="543"/>
      <c r="T201" s="543"/>
      <c r="U201" s="543"/>
      <c r="V201" s="543"/>
      <c r="W201" s="543"/>
      <c r="X201" s="543"/>
    </row>
    <row r="202" spans="1:24" ht="15.75" customHeight="1" x14ac:dyDescent="0.2">
      <c r="A202" s="534"/>
      <c r="B202" s="543"/>
      <c r="C202" s="543"/>
      <c r="D202" s="543"/>
      <c r="E202" s="543"/>
      <c r="F202" s="543"/>
      <c r="G202" s="543"/>
      <c r="H202" s="552"/>
      <c r="I202" s="543"/>
      <c r="J202" s="543"/>
      <c r="K202" s="542"/>
      <c r="L202" s="543"/>
      <c r="M202" s="543"/>
      <c r="N202" s="543"/>
      <c r="O202" s="543"/>
      <c r="P202" s="543"/>
      <c r="Q202" s="543"/>
      <c r="R202" s="543"/>
      <c r="S202" s="543"/>
      <c r="T202" s="543"/>
      <c r="U202" s="543"/>
      <c r="V202" s="543"/>
      <c r="W202" s="543"/>
      <c r="X202" s="543"/>
    </row>
    <row r="203" spans="1:24" ht="15.75" customHeight="1" x14ac:dyDescent="0.2">
      <c r="A203" s="534"/>
      <c r="B203" s="543"/>
      <c r="C203" s="543"/>
      <c r="D203" s="543"/>
      <c r="E203" s="543"/>
      <c r="F203" s="543"/>
      <c r="G203" s="543"/>
      <c r="H203" s="552"/>
      <c r="I203" s="543"/>
      <c r="J203" s="543"/>
      <c r="K203" s="542"/>
      <c r="L203" s="543"/>
      <c r="M203" s="543"/>
      <c r="N203" s="543"/>
      <c r="O203" s="543"/>
      <c r="P203" s="543"/>
      <c r="Q203" s="543"/>
      <c r="R203" s="543"/>
      <c r="S203" s="543"/>
      <c r="T203" s="543"/>
      <c r="U203" s="543"/>
      <c r="V203" s="543"/>
      <c r="W203" s="543"/>
      <c r="X203" s="543"/>
    </row>
    <row r="204" spans="1:24" ht="15.75" customHeight="1" x14ac:dyDescent="0.2">
      <c r="A204" s="534"/>
      <c r="B204" s="543"/>
      <c r="C204" s="543"/>
      <c r="D204" s="543"/>
      <c r="E204" s="543"/>
      <c r="F204" s="543"/>
      <c r="G204" s="543"/>
      <c r="H204" s="552"/>
      <c r="I204" s="543"/>
      <c r="J204" s="543"/>
      <c r="K204" s="542"/>
      <c r="L204" s="543"/>
      <c r="M204" s="543"/>
      <c r="N204" s="543"/>
      <c r="O204" s="543"/>
      <c r="P204" s="543"/>
      <c r="Q204" s="543"/>
      <c r="R204" s="543"/>
      <c r="S204" s="543"/>
      <c r="T204" s="543"/>
      <c r="U204" s="543"/>
      <c r="V204" s="543"/>
      <c r="W204" s="543"/>
      <c r="X204" s="543"/>
    </row>
    <row r="205" spans="1:24" ht="15.75" customHeight="1" x14ac:dyDescent="0.2">
      <c r="A205" s="534"/>
      <c r="B205" s="543"/>
      <c r="C205" s="543"/>
      <c r="D205" s="543"/>
      <c r="E205" s="543"/>
      <c r="F205" s="543"/>
      <c r="G205" s="543"/>
      <c r="H205" s="552"/>
      <c r="I205" s="543"/>
      <c r="J205" s="543"/>
      <c r="K205" s="542"/>
      <c r="L205" s="543"/>
      <c r="M205" s="543"/>
      <c r="N205" s="543"/>
      <c r="O205" s="543"/>
      <c r="P205" s="543"/>
      <c r="Q205" s="543"/>
      <c r="R205" s="543"/>
      <c r="S205" s="543"/>
      <c r="T205" s="543"/>
      <c r="U205" s="543"/>
      <c r="V205" s="543"/>
      <c r="W205" s="543"/>
      <c r="X205" s="543"/>
    </row>
    <row r="206" spans="1:24" ht="15.75" customHeight="1" x14ac:dyDescent="0.2">
      <c r="A206" s="534"/>
      <c r="B206" s="543"/>
      <c r="C206" s="543"/>
      <c r="D206" s="543"/>
      <c r="E206" s="543"/>
      <c r="F206" s="543"/>
      <c r="G206" s="543"/>
      <c r="H206" s="552"/>
      <c r="I206" s="543"/>
      <c r="J206" s="543"/>
      <c r="K206" s="542"/>
      <c r="L206" s="543"/>
      <c r="M206" s="543"/>
      <c r="N206" s="543"/>
      <c r="O206" s="543"/>
      <c r="P206" s="543"/>
      <c r="Q206" s="543"/>
      <c r="R206" s="543"/>
      <c r="S206" s="543"/>
      <c r="T206" s="543"/>
      <c r="U206" s="543"/>
      <c r="V206" s="543"/>
      <c r="W206" s="543"/>
      <c r="X206" s="543"/>
    </row>
    <row r="207" spans="1:24" ht="15.75" customHeight="1" x14ac:dyDescent="0.2">
      <c r="A207" s="534"/>
      <c r="B207" s="543"/>
      <c r="C207" s="543"/>
      <c r="D207" s="543"/>
      <c r="E207" s="543"/>
      <c r="F207" s="543"/>
      <c r="G207" s="543"/>
      <c r="H207" s="552"/>
      <c r="I207" s="543"/>
      <c r="J207" s="543"/>
      <c r="K207" s="542"/>
      <c r="L207" s="543"/>
      <c r="M207" s="543"/>
      <c r="N207" s="543"/>
      <c r="O207" s="543"/>
      <c r="P207" s="543"/>
      <c r="Q207" s="543"/>
      <c r="R207" s="543"/>
      <c r="S207" s="543"/>
      <c r="T207" s="543"/>
      <c r="U207" s="543"/>
      <c r="V207" s="543"/>
      <c r="W207" s="543"/>
      <c r="X207" s="543"/>
    </row>
    <row r="208" spans="1:24" ht="15.75" customHeight="1" x14ac:dyDescent="0.2">
      <c r="A208" s="534"/>
      <c r="B208" s="543"/>
      <c r="C208" s="543"/>
      <c r="D208" s="543"/>
      <c r="E208" s="543"/>
      <c r="F208" s="543"/>
      <c r="G208" s="543"/>
      <c r="H208" s="552"/>
      <c r="I208" s="543"/>
      <c r="J208" s="543"/>
      <c r="K208" s="542"/>
      <c r="L208" s="543"/>
      <c r="M208" s="543"/>
      <c r="N208" s="543"/>
      <c r="O208" s="543"/>
      <c r="P208" s="543"/>
      <c r="Q208" s="543"/>
      <c r="R208" s="543"/>
      <c r="S208" s="543"/>
      <c r="T208" s="543"/>
      <c r="U208" s="543"/>
      <c r="V208" s="543"/>
      <c r="W208" s="543"/>
      <c r="X208" s="543"/>
    </row>
    <row r="209" spans="1:24" ht="15.75" customHeight="1" x14ac:dyDescent="0.2">
      <c r="A209" s="534"/>
      <c r="B209" s="543"/>
      <c r="C209" s="543"/>
      <c r="D209" s="543"/>
      <c r="E209" s="543"/>
      <c r="F209" s="543"/>
      <c r="G209" s="543"/>
      <c r="H209" s="552"/>
      <c r="I209" s="543"/>
      <c r="J209" s="543"/>
      <c r="K209" s="542"/>
      <c r="L209" s="543"/>
      <c r="M209" s="543"/>
      <c r="N209" s="543"/>
      <c r="O209" s="543"/>
      <c r="P209" s="543"/>
      <c r="Q209" s="543"/>
      <c r="R209" s="543"/>
      <c r="S209" s="543"/>
      <c r="T209" s="543"/>
      <c r="U209" s="543"/>
      <c r="V209" s="543"/>
      <c r="W209" s="543"/>
      <c r="X209" s="543"/>
    </row>
    <row r="210" spans="1:24" ht="15.75" customHeight="1" x14ac:dyDescent="0.2">
      <c r="A210" s="534"/>
      <c r="B210" s="543"/>
      <c r="C210" s="543"/>
      <c r="D210" s="543"/>
      <c r="E210" s="543"/>
      <c r="F210" s="543"/>
      <c r="G210" s="543"/>
      <c r="H210" s="552"/>
      <c r="I210" s="543"/>
      <c r="J210" s="543"/>
      <c r="K210" s="542"/>
      <c r="L210" s="543"/>
      <c r="M210" s="543"/>
      <c r="N210" s="543"/>
      <c r="O210" s="543"/>
      <c r="P210" s="543"/>
      <c r="Q210" s="543"/>
      <c r="R210" s="543"/>
      <c r="S210" s="543"/>
      <c r="T210" s="543"/>
      <c r="U210" s="543"/>
      <c r="V210" s="543"/>
      <c r="W210" s="543"/>
      <c r="X210" s="543"/>
    </row>
    <row r="211" spans="1:24" ht="15.75" customHeight="1" x14ac:dyDescent="0.2">
      <c r="A211" s="534"/>
      <c r="B211" s="543"/>
      <c r="C211" s="543"/>
      <c r="D211" s="543"/>
      <c r="E211" s="543"/>
      <c r="F211" s="543"/>
      <c r="G211" s="543"/>
      <c r="H211" s="552"/>
      <c r="I211" s="543"/>
      <c r="J211" s="543"/>
      <c r="K211" s="542"/>
      <c r="L211" s="543"/>
      <c r="M211" s="543"/>
      <c r="N211" s="543"/>
      <c r="O211" s="543"/>
      <c r="P211" s="543"/>
      <c r="Q211" s="543"/>
      <c r="R211" s="543"/>
      <c r="S211" s="543"/>
      <c r="T211" s="543"/>
      <c r="U211" s="543"/>
      <c r="V211" s="543"/>
      <c r="W211" s="543"/>
      <c r="X211" s="543"/>
    </row>
    <row r="212" spans="1:24" ht="15.75" customHeight="1" x14ac:dyDescent="0.2">
      <c r="A212" s="534"/>
      <c r="B212" s="543"/>
      <c r="C212" s="543"/>
      <c r="D212" s="543"/>
      <c r="E212" s="543"/>
      <c r="F212" s="543"/>
      <c r="G212" s="543"/>
      <c r="H212" s="552"/>
      <c r="I212" s="543"/>
      <c r="J212" s="543"/>
      <c r="K212" s="542"/>
      <c r="L212" s="543"/>
      <c r="M212" s="543"/>
      <c r="N212" s="543"/>
      <c r="O212" s="543"/>
      <c r="P212" s="543"/>
      <c r="Q212" s="543"/>
      <c r="R212" s="543"/>
      <c r="S212" s="543"/>
      <c r="T212" s="543"/>
      <c r="U212" s="543"/>
      <c r="V212" s="543"/>
      <c r="W212" s="543"/>
      <c r="X212" s="543"/>
    </row>
    <row r="213" spans="1:24" ht="15.75" customHeight="1" x14ac:dyDescent="0.2">
      <c r="A213" s="534"/>
      <c r="B213" s="543"/>
      <c r="C213" s="543"/>
      <c r="D213" s="543"/>
      <c r="E213" s="543"/>
      <c r="F213" s="543"/>
      <c r="G213" s="543"/>
      <c r="H213" s="552"/>
      <c r="I213" s="543"/>
      <c r="J213" s="543"/>
      <c r="K213" s="542"/>
      <c r="L213" s="543"/>
      <c r="M213" s="543"/>
      <c r="N213" s="543"/>
      <c r="O213" s="543"/>
      <c r="P213" s="543"/>
      <c r="Q213" s="543"/>
      <c r="R213" s="543"/>
      <c r="S213" s="543"/>
      <c r="T213" s="543"/>
      <c r="U213" s="543"/>
      <c r="V213" s="543"/>
      <c r="W213" s="543"/>
      <c r="X213" s="543"/>
    </row>
    <row r="214" spans="1:24" ht="15.75" customHeight="1" x14ac:dyDescent="0.2">
      <c r="A214" s="534"/>
      <c r="B214" s="543"/>
      <c r="C214" s="543"/>
      <c r="D214" s="543"/>
      <c r="E214" s="543"/>
      <c r="F214" s="543"/>
      <c r="G214" s="543"/>
      <c r="H214" s="552"/>
      <c r="I214" s="543"/>
      <c r="J214" s="543"/>
      <c r="K214" s="542"/>
      <c r="L214" s="543"/>
      <c r="M214" s="543"/>
      <c r="N214" s="543"/>
      <c r="O214" s="543"/>
      <c r="P214" s="543"/>
      <c r="Q214" s="543"/>
      <c r="R214" s="543"/>
      <c r="S214" s="543"/>
      <c r="T214" s="543"/>
      <c r="U214" s="543"/>
      <c r="V214" s="543"/>
      <c r="W214" s="543"/>
      <c r="X214" s="543"/>
    </row>
    <row r="215" spans="1:24" ht="15.75" customHeight="1" x14ac:dyDescent="0.2">
      <c r="A215" s="534"/>
      <c r="B215" s="543"/>
      <c r="C215" s="543"/>
      <c r="D215" s="543"/>
      <c r="E215" s="543"/>
      <c r="F215" s="543"/>
      <c r="G215" s="543"/>
      <c r="H215" s="552"/>
      <c r="I215" s="543"/>
      <c r="J215" s="543"/>
      <c r="K215" s="542"/>
      <c r="L215" s="543"/>
      <c r="M215" s="543"/>
      <c r="N215" s="543"/>
      <c r="O215" s="543"/>
      <c r="P215" s="543"/>
      <c r="Q215" s="543"/>
      <c r="R215" s="543"/>
      <c r="S215" s="543"/>
      <c r="T215" s="543"/>
      <c r="U215" s="543"/>
      <c r="V215" s="543"/>
      <c r="W215" s="543"/>
      <c r="X215" s="543"/>
    </row>
    <row r="216" spans="1:24" ht="15.75" customHeight="1" x14ac:dyDescent="0.2">
      <c r="A216" s="534"/>
      <c r="B216" s="543"/>
      <c r="C216" s="543"/>
      <c r="D216" s="543"/>
      <c r="E216" s="543"/>
      <c r="F216" s="543"/>
      <c r="G216" s="543"/>
      <c r="H216" s="552"/>
      <c r="I216" s="543"/>
      <c r="J216" s="543"/>
      <c r="K216" s="542"/>
      <c r="L216" s="543"/>
      <c r="M216" s="543"/>
      <c r="N216" s="543"/>
      <c r="O216" s="543"/>
      <c r="P216" s="543"/>
      <c r="Q216" s="543"/>
      <c r="R216" s="543"/>
      <c r="S216" s="543"/>
      <c r="T216" s="543"/>
      <c r="U216" s="543"/>
      <c r="V216" s="543"/>
      <c r="W216" s="543"/>
      <c r="X216" s="543"/>
    </row>
    <row r="217" spans="1:24" ht="15.75" customHeight="1" x14ac:dyDescent="0.2">
      <c r="A217" s="534"/>
      <c r="B217" s="543"/>
      <c r="C217" s="543"/>
      <c r="D217" s="543"/>
      <c r="E217" s="543"/>
      <c r="F217" s="543"/>
      <c r="G217" s="543"/>
      <c r="H217" s="552"/>
      <c r="I217" s="543"/>
      <c r="J217" s="543"/>
      <c r="K217" s="542"/>
      <c r="L217" s="543"/>
      <c r="M217" s="543"/>
      <c r="N217" s="543"/>
      <c r="O217" s="543"/>
      <c r="P217" s="543"/>
      <c r="Q217" s="543"/>
      <c r="R217" s="543"/>
      <c r="S217" s="543"/>
      <c r="T217" s="543"/>
      <c r="U217" s="543"/>
      <c r="V217" s="543"/>
      <c r="W217" s="543"/>
      <c r="X217" s="543"/>
    </row>
    <row r="218" spans="1:24" ht="15.75" customHeight="1" x14ac:dyDescent="0.2">
      <c r="A218" s="534"/>
      <c r="B218" s="543"/>
      <c r="C218" s="543"/>
      <c r="D218" s="543"/>
      <c r="E218" s="543"/>
      <c r="F218" s="543"/>
      <c r="G218" s="543"/>
      <c r="H218" s="552"/>
      <c r="I218" s="543"/>
      <c r="J218" s="543"/>
      <c r="K218" s="542"/>
      <c r="L218" s="543"/>
      <c r="M218" s="543"/>
      <c r="N218" s="543"/>
      <c r="O218" s="543"/>
      <c r="P218" s="543"/>
      <c r="Q218" s="543"/>
      <c r="R218" s="543"/>
      <c r="S218" s="543"/>
      <c r="T218" s="543"/>
      <c r="U218" s="543"/>
      <c r="V218" s="543"/>
      <c r="W218" s="543"/>
      <c r="X218" s="543"/>
    </row>
    <row r="219" spans="1:24" ht="15.75" customHeight="1" x14ac:dyDescent="0.2">
      <c r="A219" s="534"/>
      <c r="B219" s="543"/>
      <c r="C219" s="543"/>
      <c r="D219" s="543"/>
      <c r="E219" s="543"/>
      <c r="F219" s="543"/>
      <c r="G219" s="543"/>
      <c r="H219" s="552"/>
      <c r="I219" s="543"/>
      <c r="J219" s="543"/>
      <c r="K219" s="542"/>
      <c r="L219" s="543"/>
      <c r="M219" s="543"/>
      <c r="N219" s="543"/>
      <c r="O219" s="543"/>
      <c r="P219" s="543"/>
      <c r="Q219" s="543"/>
      <c r="R219" s="543"/>
      <c r="S219" s="543"/>
      <c r="T219" s="543"/>
      <c r="U219" s="543"/>
      <c r="V219" s="543"/>
      <c r="W219" s="543"/>
      <c r="X219" s="543"/>
    </row>
    <row r="220" spans="1:24" ht="15.75" customHeight="1" x14ac:dyDescent="0.2">
      <c r="A220" s="534"/>
      <c r="B220" s="543"/>
      <c r="C220" s="543"/>
      <c r="D220" s="543"/>
      <c r="E220" s="543"/>
      <c r="F220" s="543"/>
      <c r="G220" s="543"/>
      <c r="H220" s="552"/>
      <c r="I220" s="543"/>
      <c r="J220" s="543"/>
      <c r="K220" s="542"/>
      <c r="L220" s="543"/>
      <c r="M220" s="543"/>
      <c r="N220" s="543"/>
      <c r="O220" s="543"/>
      <c r="P220" s="543"/>
      <c r="Q220" s="543"/>
      <c r="R220" s="543"/>
      <c r="S220" s="543"/>
      <c r="T220" s="543"/>
      <c r="U220" s="543"/>
      <c r="V220" s="543"/>
      <c r="W220" s="543"/>
      <c r="X220" s="543"/>
    </row>
    <row r="221" spans="1:24" ht="15.75" customHeight="1" x14ac:dyDescent="0.2">
      <c r="A221" s="534"/>
      <c r="B221" s="543"/>
      <c r="C221" s="543"/>
      <c r="D221" s="543"/>
      <c r="E221" s="543"/>
      <c r="F221" s="543"/>
      <c r="G221" s="543"/>
      <c r="H221" s="552"/>
      <c r="I221" s="543"/>
      <c r="J221" s="543"/>
      <c r="K221" s="542"/>
      <c r="L221" s="543"/>
      <c r="M221" s="543"/>
      <c r="N221" s="543"/>
      <c r="O221" s="543"/>
      <c r="P221" s="543"/>
      <c r="Q221" s="543"/>
      <c r="R221" s="543"/>
      <c r="S221" s="543"/>
      <c r="T221" s="543"/>
      <c r="U221" s="543"/>
      <c r="V221" s="543"/>
      <c r="W221" s="543"/>
      <c r="X221" s="543"/>
    </row>
    <row r="222" spans="1:24" ht="15.75" customHeight="1" x14ac:dyDescent="0.2">
      <c r="A222" s="534"/>
      <c r="B222" s="543"/>
      <c r="C222" s="543"/>
      <c r="D222" s="543"/>
      <c r="E222" s="543"/>
      <c r="F222" s="543"/>
      <c r="G222" s="543"/>
      <c r="H222" s="552"/>
      <c r="I222" s="543"/>
      <c r="J222" s="543"/>
      <c r="K222" s="542"/>
      <c r="L222" s="543"/>
      <c r="M222" s="543"/>
      <c r="N222" s="543"/>
      <c r="O222" s="543"/>
      <c r="P222" s="543"/>
      <c r="Q222" s="543"/>
      <c r="R222" s="543"/>
      <c r="S222" s="543"/>
      <c r="T222" s="543"/>
      <c r="U222" s="543"/>
      <c r="V222" s="543"/>
      <c r="W222" s="543"/>
      <c r="X222" s="543"/>
    </row>
    <row r="223" spans="1:24" ht="15.75" customHeight="1" x14ac:dyDescent="0.2">
      <c r="A223" s="534"/>
      <c r="B223" s="543"/>
      <c r="C223" s="543"/>
      <c r="D223" s="543"/>
      <c r="E223" s="543"/>
      <c r="F223" s="543"/>
      <c r="G223" s="543"/>
      <c r="H223" s="552"/>
      <c r="I223" s="543"/>
      <c r="J223" s="543"/>
      <c r="K223" s="542"/>
      <c r="L223" s="543"/>
      <c r="M223" s="543"/>
      <c r="N223" s="543"/>
      <c r="O223" s="543"/>
      <c r="P223" s="543"/>
      <c r="Q223" s="543"/>
      <c r="R223" s="543"/>
      <c r="S223" s="543"/>
      <c r="T223" s="543"/>
      <c r="U223" s="543"/>
      <c r="V223" s="543"/>
      <c r="W223" s="543"/>
      <c r="X223" s="543"/>
    </row>
    <row r="224" spans="1:24" ht="15.75" customHeight="1" x14ac:dyDescent="0.2">
      <c r="A224" s="534"/>
      <c r="B224" s="543"/>
      <c r="C224" s="543"/>
      <c r="D224" s="543"/>
      <c r="E224" s="543"/>
      <c r="F224" s="543"/>
      <c r="G224" s="543"/>
      <c r="H224" s="552"/>
      <c r="I224" s="543"/>
      <c r="J224" s="543"/>
      <c r="K224" s="542"/>
      <c r="L224" s="543"/>
      <c r="M224" s="543"/>
      <c r="N224" s="543"/>
      <c r="O224" s="543"/>
      <c r="P224" s="543"/>
      <c r="Q224" s="543"/>
      <c r="R224" s="543"/>
      <c r="S224" s="543"/>
      <c r="T224" s="543"/>
      <c r="U224" s="543"/>
      <c r="V224" s="543"/>
      <c r="W224" s="543"/>
      <c r="X224" s="543"/>
    </row>
    <row r="225" spans="1:24" ht="15.75" customHeight="1" x14ac:dyDescent="0.2">
      <c r="A225" s="534"/>
      <c r="B225" s="543"/>
      <c r="C225" s="543"/>
      <c r="D225" s="543"/>
      <c r="E225" s="543"/>
      <c r="F225" s="543"/>
      <c r="G225" s="543"/>
      <c r="H225" s="552"/>
      <c r="I225" s="543"/>
      <c r="J225" s="543"/>
      <c r="K225" s="542"/>
      <c r="L225" s="543"/>
      <c r="M225" s="543"/>
      <c r="N225" s="543"/>
      <c r="O225" s="543"/>
      <c r="P225" s="543"/>
      <c r="Q225" s="543"/>
      <c r="R225" s="543"/>
      <c r="S225" s="543"/>
      <c r="T225" s="543"/>
      <c r="U225" s="543"/>
      <c r="V225" s="543"/>
      <c r="W225" s="543"/>
      <c r="X225" s="543"/>
    </row>
    <row r="226" spans="1:24" ht="15.75" customHeight="1" x14ac:dyDescent="0.2">
      <c r="A226" s="534"/>
      <c r="B226" s="543"/>
      <c r="C226" s="543"/>
      <c r="D226" s="543"/>
      <c r="E226" s="543"/>
      <c r="F226" s="543"/>
      <c r="G226" s="543"/>
      <c r="H226" s="552"/>
      <c r="I226" s="543"/>
      <c r="J226" s="543"/>
      <c r="K226" s="542"/>
      <c r="L226" s="543"/>
      <c r="M226" s="543"/>
      <c r="N226" s="543"/>
      <c r="O226" s="543"/>
      <c r="P226" s="543"/>
      <c r="Q226" s="543"/>
      <c r="R226" s="543"/>
      <c r="S226" s="543"/>
      <c r="T226" s="543"/>
      <c r="U226" s="543"/>
      <c r="V226" s="543"/>
      <c r="W226" s="543"/>
      <c r="X226" s="543"/>
    </row>
    <row r="227" spans="1:24" ht="15.75" customHeight="1" x14ac:dyDescent="0.2">
      <c r="A227" s="534"/>
      <c r="B227" s="543"/>
      <c r="C227" s="543"/>
      <c r="D227" s="543"/>
      <c r="E227" s="543"/>
      <c r="F227" s="543"/>
      <c r="G227" s="543"/>
      <c r="H227" s="552"/>
      <c r="I227" s="543"/>
      <c r="J227" s="543"/>
      <c r="K227" s="542"/>
      <c r="L227" s="543"/>
      <c r="M227" s="543"/>
      <c r="N227" s="543"/>
      <c r="O227" s="543"/>
      <c r="P227" s="543"/>
      <c r="Q227" s="543"/>
      <c r="R227" s="543"/>
      <c r="S227" s="543"/>
      <c r="T227" s="543"/>
      <c r="U227" s="543"/>
      <c r="V227" s="543"/>
      <c r="W227" s="543"/>
      <c r="X227" s="543"/>
    </row>
    <row r="228" spans="1:24" ht="15.75" customHeight="1" x14ac:dyDescent="0.2">
      <c r="A228" s="534"/>
      <c r="B228" s="543"/>
      <c r="C228" s="543"/>
      <c r="D228" s="543"/>
      <c r="E228" s="543"/>
      <c r="F228" s="543"/>
      <c r="G228" s="543"/>
      <c r="H228" s="552"/>
      <c r="I228" s="543"/>
      <c r="J228" s="543"/>
      <c r="K228" s="542"/>
      <c r="L228" s="543"/>
      <c r="M228" s="543"/>
      <c r="N228" s="543"/>
      <c r="O228" s="543"/>
      <c r="P228" s="543"/>
      <c r="Q228" s="543"/>
      <c r="R228" s="543"/>
      <c r="S228" s="543"/>
      <c r="T228" s="543"/>
      <c r="U228" s="543"/>
      <c r="V228" s="543"/>
      <c r="W228" s="543"/>
      <c r="X228" s="543"/>
    </row>
    <row r="229" spans="1:24" ht="15.75" customHeight="1" x14ac:dyDescent="0.2">
      <c r="A229" s="534"/>
      <c r="B229" s="543"/>
      <c r="C229" s="543"/>
      <c r="D229" s="543"/>
      <c r="E229" s="543"/>
      <c r="F229" s="543"/>
      <c r="G229" s="543"/>
      <c r="H229" s="552"/>
      <c r="I229" s="543"/>
      <c r="J229" s="543"/>
      <c r="K229" s="542"/>
      <c r="L229" s="543"/>
      <c r="M229" s="543"/>
      <c r="N229" s="543"/>
      <c r="O229" s="543"/>
      <c r="P229" s="543"/>
      <c r="Q229" s="543"/>
      <c r="R229" s="543"/>
      <c r="S229" s="543"/>
      <c r="T229" s="543"/>
      <c r="U229" s="543"/>
      <c r="V229" s="543"/>
      <c r="W229" s="543"/>
      <c r="X229" s="543"/>
    </row>
    <row r="230" spans="1:24" ht="15.75" customHeight="1" x14ac:dyDescent="0.2">
      <c r="A230" s="534"/>
      <c r="B230" s="543"/>
      <c r="C230" s="543"/>
      <c r="D230" s="543"/>
      <c r="E230" s="543"/>
      <c r="F230" s="543"/>
      <c r="G230" s="543"/>
      <c r="H230" s="552"/>
      <c r="I230" s="543"/>
      <c r="J230" s="543"/>
      <c r="K230" s="542"/>
      <c r="L230" s="543"/>
      <c r="M230" s="543"/>
      <c r="N230" s="543"/>
      <c r="O230" s="543"/>
      <c r="P230" s="543"/>
      <c r="Q230" s="543"/>
      <c r="R230" s="543"/>
      <c r="S230" s="543"/>
      <c r="T230" s="543"/>
      <c r="U230" s="543"/>
      <c r="V230" s="543"/>
      <c r="W230" s="543"/>
      <c r="X230" s="543"/>
    </row>
    <row r="231" spans="1:24" ht="15.75" customHeight="1" x14ac:dyDescent="0.2">
      <c r="A231" s="534"/>
      <c r="B231" s="543"/>
      <c r="C231" s="543"/>
      <c r="D231" s="543"/>
      <c r="E231" s="543"/>
      <c r="F231" s="543"/>
      <c r="G231" s="543"/>
      <c r="H231" s="552"/>
      <c r="I231" s="543"/>
      <c r="J231" s="543"/>
      <c r="K231" s="542"/>
      <c r="L231" s="543"/>
      <c r="M231" s="543"/>
      <c r="N231" s="543"/>
      <c r="O231" s="543"/>
      <c r="P231" s="543"/>
      <c r="Q231" s="543"/>
      <c r="R231" s="543"/>
      <c r="S231" s="543"/>
      <c r="T231" s="543"/>
      <c r="U231" s="543"/>
      <c r="V231" s="543"/>
      <c r="W231" s="543"/>
      <c r="X231" s="543"/>
    </row>
    <row r="232" spans="1:24" ht="15.75" customHeight="1" x14ac:dyDescent="0.2">
      <c r="A232" s="534"/>
      <c r="B232" s="543"/>
      <c r="C232" s="543"/>
      <c r="D232" s="543"/>
      <c r="E232" s="543"/>
      <c r="F232" s="543"/>
      <c r="G232" s="543"/>
      <c r="H232" s="552"/>
      <c r="I232" s="543"/>
      <c r="J232" s="543"/>
      <c r="K232" s="542"/>
      <c r="L232" s="543"/>
      <c r="M232" s="543"/>
      <c r="N232" s="543"/>
      <c r="O232" s="543"/>
      <c r="P232" s="543"/>
      <c r="Q232" s="543"/>
      <c r="R232" s="543"/>
      <c r="S232" s="543"/>
      <c r="T232" s="543"/>
      <c r="U232" s="543"/>
      <c r="V232" s="543"/>
      <c r="W232" s="543"/>
      <c r="X232" s="543"/>
    </row>
    <row r="233" spans="1:24" ht="15.75" customHeight="1" x14ac:dyDescent="0.2">
      <c r="A233" s="534"/>
      <c r="B233" s="543"/>
      <c r="C233" s="543"/>
      <c r="D233" s="543"/>
      <c r="E233" s="543"/>
      <c r="F233" s="543"/>
      <c r="G233" s="543"/>
      <c r="H233" s="552"/>
      <c r="I233" s="543"/>
      <c r="J233" s="543"/>
      <c r="K233" s="542"/>
      <c r="L233" s="543"/>
      <c r="M233" s="543"/>
      <c r="N233" s="543"/>
      <c r="O233" s="543"/>
      <c r="P233" s="543"/>
      <c r="Q233" s="543"/>
      <c r="R233" s="543"/>
      <c r="S233" s="543"/>
      <c r="T233" s="543"/>
      <c r="U233" s="543"/>
      <c r="V233" s="543"/>
      <c r="W233" s="543"/>
      <c r="X233" s="543"/>
    </row>
    <row r="234" spans="1:24" ht="15.75" customHeight="1" x14ac:dyDescent="0.2">
      <c r="A234" s="534"/>
      <c r="B234" s="543"/>
      <c r="C234" s="543"/>
      <c r="D234" s="543"/>
      <c r="E234" s="543"/>
      <c r="F234" s="543"/>
      <c r="G234" s="543"/>
      <c r="H234" s="552"/>
      <c r="I234" s="543"/>
      <c r="J234" s="543"/>
      <c r="K234" s="542"/>
      <c r="L234" s="543"/>
      <c r="M234" s="543"/>
      <c r="N234" s="543"/>
      <c r="O234" s="543"/>
      <c r="P234" s="543"/>
      <c r="Q234" s="543"/>
      <c r="R234" s="543"/>
      <c r="S234" s="543"/>
      <c r="T234" s="543"/>
      <c r="U234" s="543"/>
      <c r="V234" s="543"/>
      <c r="W234" s="543"/>
      <c r="X234" s="543"/>
    </row>
    <row r="235" spans="1:24" ht="15.75" customHeight="1" x14ac:dyDescent="0.2">
      <c r="A235" s="534"/>
      <c r="B235" s="543"/>
      <c r="C235" s="543"/>
      <c r="D235" s="543"/>
      <c r="E235" s="543"/>
      <c r="F235" s="543"/>
      <c r="G235" s="543"/>
      <c r="H235" s="552"/>
      <c r="I235" s="543"/>
      <c r="J235" s="543"/>
      <c r="K235" s="542"/>
      <c r="L235" s="543"/>
      <c r="M235" s="543"/>
      <c r="N235" s="543"/>
      <c r="O235" s="543"/>
      <c r="P235" s="543"/>
      <c r="Q235" s="543"/>
      <c r="R235" s="543"/>
      <c r="S235" s="543"/>
      <c r="T235" s="543"/>
      <c r="U235" s="543"/>
      <c r="V235" s="543"/>
      <c r="W235" s="543"/>
      <c r="X235" s="543"/>
    </row>
    <row r="236" spans="1:24" ht="15.75" customHeight="1" x14ac:dyDescent="0.2">
      <c r="A236" s="534"/>
      <c r="B236" s="543"/>
      <c r="C236" s="543"/>
      <c r="D236" s="543"/>
      <c r="E236" s="543"/>
      <c r="F236" s="543"/>
      <c r="G236" s="543"/>
      <c r="H236" s="552"/>
      <c r="I236" s="543"/>
      <c r="J236" s="543"/>
      <c r="K236" s="542"/>
      <c r="L236" s="543"/>
      <c r="M236" s="543"/>
      <c r="N236" s="543"/>
      <c r="O236" s="543"/>
      <c r="P236" s="543"/>
      <c r="Q236" s="543"/>
      <c r="R236" s="543"/>
      <c r="S236" s="543"/>
      <c r="T236" s="543"/>
      <c r="U236" s="543"/>
      <c r="V236" s="543"/>
      <c r="W236" s="543"/>
      <c r="X236" s="543"/>
    </row>
    <row r="237" spans="1:24" ht="15.75" customHeight="1" x14ac:dyDescent="0.2">
      <c r="A237" s="534"/>
      <c r="B237" s="543"/>
      <c r="C237" s="543"/>
      <c r="D237" s="543"/>
      <c r="E237" s="543"/>
      <c r="F237" s="543"/>
      <c r="G237" s="543"/>
      <c r="H237" s="552"/>
      <c r="I237" s="543"/>
      <c r="J237" s="543"/>
      <c r="K237" s="542"/>
      <c r="L237" s="543"/>
      <c r="M237" s="543"/>
      <c r="N237" s="543"/>
      <c r="O237" s="543"/>
      <c r="P237" s="543"/>
      <c r="Q237" s="543"/>
      <c r="R237" s="543"/>
      <c r="S237" s="543"/>
      <c r="T237" s="543"/>
      <c r="U237" s="543"/>
      <c r="V237" s="543"/>
      <c r="W237" s="543"/>
      <c r="X237" s="543"/>
    </row>
    <row r="238" spans="1:24" ht="15.75" customHeight="1" x14ac:dyDescent="0.2">
      <c r="A238" s="534"/>
      <c r="B238" s="543"/>
      <c r="C238" s="543"/>
      <c r="D238" s="543"/>
      <c r="E238" s="543"/>
      <c r="F238" s="543"/>
      <c r="G238" s="543"/>
      <c r="H238" s="552"/>
      <c r="I238" s="543"/>
      <c r="J238" s="543"/>
      <c r="K238" s="542"/>
      <c r="L238" s="543"/>
      <c r="M238" s="543"/>
      <c r="N238" s="543"/>
      <c r="O238" s="543"/>
      <c r="P238" s="543"/>
      <c r="Q238" s="543"/>
      <c r="R238" s="543"/>
      <c r="S238" s="543"/>
      <c r="T238" s="543"/>
      <c r="U238" s="543"/>
      <c r="V238" s="543"/>
      <c r="W238" s="543"/>
      <c r="X238" s="543"/>
    </row>
    <row r="239" spans="1:24" ht="15.75" customHeight="1" x14ac:dyDescent="0.2">
      <c r="A239" s="534"/>
      <c r="B239" s="543"/>
      <c r="C239" s="543"/>
      <c r="D239" s="543"/>
      <c r="E239" s="543"/>
      <c r="F239" s="543"/>
      <c r="G239" s="543"/>
      <c r="H239" s="552"/>
      <c r="I239" s="543"/>
      <c r="J239" s="543"/>
      <c r="K239" s="542"/>
      <c r="L239" s="543"/>
      <c r="M239" s="543"/>
      <c r="N239" s="543"/>
      <c r="O239" s="543"/>
      <c r="P239" s="543"/>
      <c r="Q239" s="543"/>
      <c r="R239" s="543"/>
      <c r="S239" s="543"/>
      <c r="T239" s="543"/>
      <c r="U239" s="543"/>
      <c r="V239" s="543"/>
      <c r="W239" s="543"/>
      <c r="X239" s="543"/>
    </row>
    <row r="240" spans="1:24" ht="15.75" customHeight="1" x14ac:dyDescent="0.2">
      <c r="A240" s="534"/>
      <c r="B240" s="543"/>
      <c r="C240" s="543"/>
      <c r="D240" s="543"/>
      <c r="E240" s="543"/>
      <c r="F240" s="543"/>
      <c r="G240" s="543"/>
      <c r="H240" s="552"/>
      <c r="I240" s="543"/>
      <c r="J240" s="543"/>
      <c r="K240" s="542"/>
      <c r="L240" s="543"/>
      <c r="M240" s="543"/>
      <c r="N240" s="543"/>
      <c r="O240" s="543"/>
      <c r="P240" s="543"/>
      <c r="Q240" s="543"/>
      <c r="R240" s="543"/>
      <c r="S240" s="543"/>
      <c r="T240" s="543"/>
      <c r="U240" s="543"/>
      <c r="V240" s="543"/>
      <c r="W240" s="543"/>
      <c r="X240" s="543"/>
    </row>
    <row r="241" spans="1:24" ht="15.75" customHeight="1" x14ac:dyDescent="0.2">
      <c r="A241" s="534"/>
      <c r="B241" s="543"/>
      <c r="C241" s="543"/>
      <c r="D241" s="543"/>
      <c r="E241" s="543"/>
      <c r="F241" s="543"/>
      <c r="G241" s="543"/>
      <c r="H241" s="552"/>
      <c r="I241" s="543"/>
      <c r="J241" s="543"/>
      <c r="K241" s="542"/>
      <c r="L241" s="543"/>
      <c r="M241" s="543"/>
      <c r="N241" s="543"/>
      <c r="O241" s="543"/>
      <c r="P241" s="543"/>
      <c r="Q241" s="543"/>
      <c r="R241" s="543"/>
      <c r="S241" s="543"/>
      <c r="T241" s="543"/>
      <c r="U241" s="543"/>
      <c r="V241" s="543"/>
      <c r="W241" s="543"/>
      <c r="X241" s="543"/>
    </row>
    <row r="242" spans="1:24" ht="15.75" customHeight="1" x14ac:dyDescent="0.2">
      <c r="A242" s="534"/>
      <c r="B242" s="543"/>
      <c r="C242" s="543"/>
      <c r="D242" s="543"/>
      <c r="E242" s="543"/>
      <c r="F242" s="543"/>
      <c r="G242" s="543"/>
      <c r="H242" s="552"/>
      <c r="I242" s="543"/>
      <c r="J242" s="543"/>
      <c r="K242" s="542"/>
      <c r="L242" s="543"/>
      <c r="M242" s="543"/>
      <c r="N242" s="543"/>
      <c r="O242" s="543"/>
      <c r="P242" s="543"/>
      <c r="Q242" s="543"/>
      <c r="R242" s="543"/>
      <c r="S242" s="543"/>
      <c r="T242" s="543"/>
      <c r="U242" s="543"/>
      <c r="V242" s="543"/>
      <c r="W242" s="543"/>
      <c r="X242" s="543"/>
    </row>
    <row r="243" spans="1:24" ht="15.75" customHeight="1" x14ac:dyDescent="0.2">
      <c r="A243" s="534"/>
      <c r="B243" s="543"/>
      <c r="C243" s="543"/>
      <c r="D243" s="543"/>
      <c r="E243" s="543"/>
      <c r="F243" s="543"/>
      <c r="G243" s="543"/>
      <c r="H243" s="552"/>
      <c r="I243" s="543"/>
      <c r="J243" s="543"/>
      <c r="K243" s="542"/>
      <c r="L243" s="543"/>
      <c r="M243" s="543"/>
      <c r="N243" s="543"/>
      <c r="O243" s="543"/>
      <c r="P243" s="543"/>
      <c r="Q243" s="543"/>
      <c r="R243" s="543"/>
      <c r="S243" s="543"/>
      <c r="T243" s="543"/>
      <c r="U243" s="543"/>
      <c r="V243" s="543"/>
      <c r="W243" s="543"/>
      <c r="X243" s="543"/>
    </row>
    <row r="244" spans="1:24" ht="15.75" customHeight="1" x14ac:dyDescent="0.2">
      <c r="A244" s="534"/>
      <c r="B244" s="543"/>
      <c r="C244" s="543"/>
      <c r="D244" s="543"/>
      <c r="E244" s="543"/>
      <c r="F244" s="543"/>
      <c r="G244" s="543"/>
      <c r="H244" s="552"/>
      <c r="I244" s="543"/>
      <c r="J244" s="543"/>
      <c r="K244" s="542"/>
      <c r="L244" s="543"/>
      <c r="M244" s="543"/>
      <c r="N244" s="543"/>
      <c r="O244" s="543"/>
      <c r="P244" s="543"/>
      <c r="Q244" s="543"/>
      <c r="R244" s="543"/>
      <c r="S244" s="543"/>
      <c r="T244" s="543"/>
      <c r="U244" s="543"/>
      <c r="V244" s="543"/>
      <c r="W244" s="543"/>
      <c r="X244" s="543"/>
    </row>
    <row r="245" spans="1:24" ht="15.75" customHeight="1" x14ac:dyDescent="0.2">
      <c r="A245" s="534"/>
      <c r="B245" s="543"/>
      <c r="C245" s="543"/>
      <c r="D245" s="543"/>
      <c r="E245" s="543"/>
      <c r="F245" s="543"/>
      <c r="G245" s="543"/>
      <c r="H245" s="552"/>
      <c r="I245" s="543"/>
      <c r="J245" s="543"/>
      <c r="K245" s="542"/>
      <c r="L245" s="543"/>
      <c r="M245" s="543"/>
      <c r="N245" s="543"/>
      <c r="O245" s="543"/>
      <c r="P245" s="543"/>
      <c r="Q245" s="543"/>
      <c r="R245" s="543"/>
      <c r="S245" s="543"/>
      <c r="T245" s="543"/>
      <c r="U245" s="543"/>
      <c r="V245" s="543"/>
      <c r="W245" s="543"/>
      <c r="X245" s="543"/>
    </row>
    <row r="246" spans="1:24" ht="15.75" customHeight="1" x14ac:dyDescent="0.2">
      <c r="A246" s="534"/>
      <c r="B246" s="543"/>
      <c r="C246" s="543"/>
      <c r="D246" s="543"/>
      <c r="E246" s="543"/>
      <c r="F246" s="543"/>
      <c r="G246" s="543"/>
      <c r="H246" s="552"/>
      <c r="I246" s="543"/>
      <c r="J246" s="543"/>
      <c r="K246" s="542"/>
      <c r="L246" s="543"/>
      <c r="M246" s="543"/>
      <c r="N246" s="543"/>
      <c r="O246" s="543"/>
      <c r="P246" s="543"/>
      <c r="Q246" s="543"/>
      <c r="R246" s="543"/>
      <c r="S246" s="543"/>
      <c r="T246" s="543"/>
      <c r="U246" s="543"/>
      <c r="V246" s="543"/>
      <c r="W246" s="543"/>
      <c r="X246" s="543"/>
    </row>
    <row r="247" spans="1:24" ht="15.75" customHeight="1" x14ac:dyDescent="0.2">
      <c r="A247" s="534"/>
      <c r="B247" s="543"/>
      <c r="C247" s="543"/>
      <c r="D247" s="543"/>
      <c r="E247" s="543"/>
      <c r="F247" s="543"/>
      <c r="G247" s="543"/>
      <c r="H247" s="552"/>
      <c r="I247" s="543"/>
      <c r="J247" s="543"/>
      <c r="K247" s="542"/>
      <c r="L247" s="543"/>
      <c r="M247" s="543"/>
      <c r="N247" s="543"/>
      <c r="O247" s="543"/>
      <c r="P247" s="543"/>
      <c r="Q247" s="543"/>
      <c r="R247" s="543"/>
      <c r="S247" s="543"/>
      <c r="T247" s="543"/>
      <c r="U247" s="543"/>
      <c r="V247" s="543"/>
      <c r="W247" s="543"/>
      <c r="X247" s="543"/>
    </row>
    <row r="248" spans="1:24" ht="15.75" customHeight="1" x14ac:dyDescent="0.2">
      <c r="A248" s="534"/>
      <c r="B248" s="543"/>
      <c r="C248" s="543"/>
      <c r="D248" s="543"/>
      <c r="E248" s="543"/>
      <c r="F248" s="543"/>
      <c r="G248" s="543"/>
      <c r="H248" s="552"/>
      <c r="I248" s="543"/>
      <c r="J248" s="543"/>
      <c r="K248" s="542"/>
      <c r="L248" s="543"/>
      <c r="M248" s="543"/>
      <c r="N248" s="543"/>
      <c r="O248" s="543"/>
      <c r="P248" s="543"/>
      <c r="Q248" s="543"/>
      <c r="R248" s="543"/>
      <c r="S248" s="543"/>
      <c r="T248" s="543"/>
      <c r="U248" s="543"/>
      <c r="V248" s="543"/>
      <c r="W248" s="543"/>
      <c r="X248" s="543"/>
    </row>
    <row r="249" spans="1:24" ht="15.75" customHeight="1" x14ac:dyDescent="0.2">
      <c r="A249" s="534"/>
      <c r="B249" s="543"/>
      <c r="C249" s="543"/>
      <c r="D249" s="543"/>
      <c r="E249" s="543"/>
      <c r="F249" s="543"/>
      <c r="G249" s="543"/>
      <c r="H249" s="552"/>
      <c r="I249" s="543"/>
      <c r="J249" s="543"/>
      <c r="K249" s="542"/>
      <c r="L249" s="543"/>
      <c r="M249" s="543"/>
      <c r="N249" s="543"/>
      <c r="O249" s="543"/>
      <c r="P249" s="543"/>
      <c r="Q249" s="543"/>
      <c r="R249" s="543"/>
      <c r="S249" s="543"/>
      <c r="T249" s="543"/>
      <c r="U249" s="543"/>
      <c r="V249" s="543"/>
      <c r="W249" s="543"/>
      <c r="X249" s="543"/>
    </row>
    <row r="250" spans="1:24" ht="15.75" customHeight="1" x14ac:dyDescent="0.2">
      <c r="A250" s="534"/>
      <c r="B250" s="543"/>
      <c r="C250" s="543"/>
      <c r="D250" s="543"/>
      <c r="E250" s="543"/>
      <c r="F250" s="543"/>
      <c r="G250" s="543"/>
      <c r="H250" s="552"/>
      <c r="I250" s="543"/>
      <c r="J250" s="543"/>
      <c r="K250" s="542"/>
      <c r="L250" s="543"/>
      <c r="M250" s="543"/>
      <c r="N250" s="543"/>
      <c r="O250" s="543"/>
      <c r="P250" s="543"/>
      <c r="Q250" s="543"/>
      <c r="R250" s="543"/>
      <c r="S250" s="543"/>
      <c r="T250" s="543"/>
      <c r="U250" s="543"/>
      <c r="V250" s="543"/>
      <c r="W250" s="543"/>
      <c r="X250" s="543"/>
    </row>
    <row r="251" spans="1:24" ht="15.75" customHeight="1" x14ac:dyDescent="0.2">
      <c r="A251" s="534"/>
      <c r="B251" s="543"/>
      <c r="C251" s="543"/>
      <c r="D251" s="543"/>
      <c r="E251" s="543"/>
      <c r="F251" s="543"/>
      <c r="G251" s="543"/>
      <c r="H251" s="552"/>
      <c r="I251" s="543"/>
      <c r="J251" s="543"/>
      <c r="K251" s="542"/>
      <c r="L251" s="543"/>
      <c r="M251" s="543"/>
      <c r="N251" s="543"/>
      <c r="O251" s="543"/>
      <c r="P251" s="543"/>
      <c r="Q251" s="543"/>
      <c r="R251" s="543"/>
      <c r="S251" s="543"/>
      <c r="T251" s="543"/>
      <c r="U251" s="543"/>
      <c r="V251" s="543"/>
      <c r="W251" s="543"/>
      <c r="X251" s="543"/>
    </row>
    <row r="252" spans="1:24" ht="15.75" customHeight="1" x14ac:dyDescent="0.2">
      <c r="A252" s="534"/>
      <c r="B252" s="543"/>
      <c r="C252" s="543"/>
      <c r="D252" s="543"/>
      <c r="E252" s="543"/>
      <c r="F252" s="543"/>
      <c r="G252" s="543"/>
      <c r="H252" s="552"/>
      <c r="I252" s="543"/>
      <c r="J252" s="543"/>
      <c r="K252" s="542"/>
      <c r="L252" s="543"/>
      <c r="M252" s="543"/>
      <c r="N252" s="543"/>
      <c r="O252" s="543"/>
      <c r="P252" s="543"/>
      <c r="Q252" s="543"/>
      <c r="R252" s="543"/>
      <c r="S252" s="543"/>
      <c r="T252" s="543"/>
      <c r="U252" s="543"/>
      <c r="V252" s="543"/>
      <c r="W252" s="543"/>
      <c r="X252" s="543"/>
    </row>
    <row r="253" spans="1:24" ht="15.75" customHeight="1" x14ac:dyDescent="0.2">
      <c r="A253" s="534"/>
      <c r="B253" s="543"/>
      <c r="C253" s="543"/>
      <c r="D253" s="543"/>
      <c r="E253" s="543"/>
      <c r="F253" s="543"/>
      <c r="G253" s="543"/>
      <c r="H253" s="552"/>
      <c r="I253" s="543"/>
      <c r="J253" s="543"/>
      <c r="K253" s="542"/>
      <c r="L253" s="543"/>
      <c r="M253" s="543"/>
      <c r="N253" s="543"/>
      <c r="O253" s="543"/>
      <c r="P253" s="543"/>
      <c r="Q253" s="543"/>
      <c r="R253" s="543"/>
      <c r="S253" s="543"/>
      <c r="T253" s="543"/>
      <c r="U253" s="543"/>
      <c r="V253" s="543"/>
      <c r="W253" s="543"/>
      <c r="X253" s="543"/>
    </row>
    <row r="254" spans="1:24" ht="15.75" customHeight="1" x14ac:dyDescent="0.2">
      <c r="A254" s="534"/>
      <c r="B254" s="543"/>
      <c r="C254" s="543"/>
      <c r="D254" s="543"/>
      <c r="E254" s="543"/>
      <c r="F254" s="543"/>
      <c r="G254" s="543"/>
      <c r="H254" s="552"/>
      <c r="I254" s="543"/>
      <c r="J254" s="543"/>
      <c r="K254" s="542"/>
      <c r="L254" s="543"/>
      <c r="M254" s="543"/>
      <c r="N254" s="543"/>
      <c r="O254" s="543"/>
      <c r="P254" s="543"/>
      <c r="Q254" s="543"/>
      <c r="R254" s="543"/>
      <c r="S254" s="543"/>
      <c r="T254" s="543"/>
      <c r="U254" s="543"/>
      <c r="V254" s="543"/>
      <c r="W254" s="543"/>
      <c r="X254" s="543"/>
    </row>
    <row r="255" spans="1:24" ht="15.75" customHeight="1" x14ac:dyDescent="0.2">
      <c r="A255" s="534"/>
      <c r="B255" s="543"/>
      <c r="C255" s="543"/>
      <c r="D255" s="543"/>
      <c r="E255" s="543"/>
      <c r="F255" s="543"/>
      <c r="G255" s="543"/>
      <c r="H255" s="552"/>
      <c r="I255" s="543"/>
      <c r="J255" s="543"/>
      <c r="K255" s="542"/>
      <c r="L255" s="543"/>
      <c r="M255" s="543"/>
      <c r="N255" s="543"/>
      <c r="O255" s="543"/>
      <c r="P255" s="543"/>
      <c r="Q255" s="543"/>
      <c r="R255" s="543"/>
      <c r="S255" s="543"/>
      <c r="T255" s="543"/>
      <c r="U255" s="543"/>
      <c r="V255" s="543"/>
      <c r="W255" s="543"/>
      <c r="X255" s="543"/>
    </row>
    <row r="256" spans="1:24" ht="15.75" customHeight="1" x14ac:dyDescent="0.2">
      <c r="A256" s="534"/>
      <c r="B256" s="543"/>
      <c r="C256" s="543"/>
      <c r="D256" s="543"/>
      <c r="E256" s="543"/>
      <c r="F256" s="543"/>
      <c r="G256" s="543"/>
      <c r="H256" s="552"/>
      <c r="I256" s="543"/>
      <c r="J256" s="543"/>
      <c r="K256" s="542"/>
      <c r="L256" s="543"/>
      <c r="M256" s="543"/>
      <c r="N256" s="543"/>
      <c r="O256" s="543"/>
      <c r="P256" s="543"/>
      <c r="Q256" s="543"/>
      <c r="R256" s="543"/>
      <c r="S256" s="543"/>
      <c r="T256" s="543"/>
      <c r="U256" s="543"/>
      <c r="V256" s="543"/>
      <c r="W256" s="543"/>
      <c r="X256" s="543"/>
    </row>
    <row r="257" spans="1:24" ht="15.75" customHeight="1" x14ac:dyDescent="0.2">
      <c r="A257" s="534"/>
      <c r="B257" s="543"/>
      <c r="C257" s="543"/>
      <c r="D257" s="543"/>
      <c r="E257" s="543"/>
      <c r="F257" s="543"/>
      <c r="G257" s="543"/>
      <c r="H257" s="552"/>
      <c r="I257" s="543"/>
      <c r="J257" s="543"/>
      <c r="K257" s="542"/>
      <c r="L257" s="543"/>
      <c r="M257" s="543"/>
      <c r="N257" s="543"/>
      <c r="O257" s="543"/>
      <c r="P257" s="543"/>
      <c r="Q257" s="543"/>
      <c r="R257" s="543"/>
      <c r="S257" s="543"/>
      <c r="T257" s="543"/>
      <c r="U257" s="543"/>
      <c r="V257" s="543"/>
      <c r="W257" s="543"/>
      <c r="X257" s="543"/>
    </row>
    <row r="258" spans="1:24" ht="15.75" customHeight="1" x14ac:dyDescent="0.2">
      <c r="A258" s="534"/>
      <c r="B258" s="543"/>
      <c r="C258" s="543"/>
      <c r="D258" s="543"/>
      <c r="E258" s="543"/>
      <c r="F258" s="543"/>
      <c r="G258" s="543"/>
      <c r="H258" s="552"/>
      <c r="I258" s="543"/>
      <c r="J258" s="543"/>
      <c r="K258" s="542"/>
      <c r="L258" s="543"/>
      <c r="M258" s="543"/>
      <c r="N258" s="543"/>
      <c r="O258" s="543"/>
      <c r="P258" s="543"/>
      <c r="Q258" s="543"/>
      <c r="R258" s="543"/>
      <c r="S258" s="543"/>
      <c r="T258" s="543"/>
      <c r="U258" s="543"/>
      <c r="V258" s="543"/>
      <c r="W258" s="543"/>
      <c r="X258" s="543"/>
    </row>
    <row r="259" spans="1:24" ht="15.75" customHeight="1" x14ac:dyDescent="0.2">
      <c r="A259" s="534"/>
      <c r="B259" s="543"/>
      <c r="C259" s="543"/>
      <c r="D259" s="543"/>
      <c r="E259" s="543"/>
      <c r="F259" s="543"/>
      <c r="G259" s="543"/>
      <c r="H259" s="552"/>
      <c r="I259" s="543"/>
      <c r="J259" s="543"/>
      <c r="K259" s="542"/>
      <c r="L259" s="543"/>
      <c r="M259" s="543"/>
      <c r="N259" s="543"/>
      <c r="O259" s="543"/>
      <c r="P259" s="543"/>
      <c r="Q259" s="543"/>
      <c r="R259" s="543"/>
      <c r="S259" s="543"/>
      <c r="T259" s="543"/>
      <c r="U259" s="543"/>
      <c r="V259" s="543"/>
      <c r="W259" s="543"/>
      <c r="X259" s="543"/>
    </row>
    <row r="260" spans="1:24" ht="15.75" customHeight="1" x14ac:dyDescent="0.2">
      <c r="A260" s="534"/>
      <c r="B260" s="543"/>
      <c r="C260" s="543"/>
      <c r="D260" s="543"/>
      <c r="E260" s="543"/>
      <c r="F260" s="543"/>
      <c r="G260" s="543"/>
      <c r="H260" s="552"/>
      <c r="I260" s="543"/>
      <c r="J260" s="543"/>
      <c r="K260" s="542"/>
      <c r="L260" s="543"/>
      <c r="M260" s="543"/>
      <c r="N260" s="543"/>
      <c r="O260" s="543"/>
      <c r="P260" s="543"/>
      <c r="Q260" s="543"/>
      <c r="R260" s="543"/>
      <c r="S260" s="543"/>
      <c r="T260" s="543"/>
      <c r="U260" s="543"/>
      <c r="V260" s="543"/>
      <c r="W260" s="543"/>
      <c r="X260" s="543"/>
    </row>
    <row r="261" spans="1:24" ht="15.75" customHeight="1" x14ac:dyDescent="0.2">
      <c r="A261" s="534"/>
      <c r="B261" s="543"/>
      <c r="C261" s="543"/>
      <c r="D261" s="543"/>
      <c r="E261" s="543"/>
      <c r="F261" s="543"/>
      <c r="G261" s="543"/>
      <c r="H261" s="552"/>
      <c r="I261" s="543"/>
      <c r="J261" s="543"/>
      <c r="K261" s="542"/>
      <c r="L261" s="543"/>
      <c r="M261" s="543"/>
      <c r="N261" s="543"/>
      <c r="O261" s="543"/>
      <c r="P261" s="543"/>
      <c r="Q261" s="543"/>
      <c r="R261" s="543"/>
      <c r="S261" s="543"/>
      <c r="T261" s="543"/>
      <c r="U261" s="543"/>
      <c r="V261" s="543"/>
      <c r="W261" s="543"/>
      <c r="X261" s="543"/>
    </row>
    <row r="262" spans="1:24" ht="15.75" customHeight="1" x14ac:dyDescent="0.2">
      <c r="A262" s="534"/>
      <c r="B262" s="543"/>
      <c r="C262" s="543"/>
      <c r="D262" s="543"/>
      <c r="E262" s="543"/>
      <c r="F262" s="543"/>
      <c r="G262" s="543"/>
      <c r="H262" s="552"/>
      <c r="I262" s="543"/>
      <c r="J262" s="543"/>
      <c r="K262" s="542"/>
      <c r="L262" s="543"/>
      <c r="M262" s="543"/>
      <c r="N262" s="543"/>
      <c r="O262" s="543"/>
      <c r="P262" s="543"/>
      <c r="Q262" s="543"/>
      <c r="R262" s="543"/>
      <c r="S262" s="543"/>
      <c r="T262" s="543"/>
      <c r="U262" s="543"/>
      <c r="V262" s="543"/>
      <c r="W262" s="543"/>
      <c r="X262" s="543"/>
    </row>
    <row r="263" spans="1:24" ht="15.75" customHeight="1" x14ac:dyDescent="0.2">
      <c r="A263" s="534"/>
      <c r="B263" s="543"/>
      <c r="C263" s="543"/>
      <c r="D263" s="543"/>
      <c r="E263" s="543"/>
      <c r="F263" s="543"/>
      <c r="G263" s="543"/>
      <c r="H263" s="552"/>
      <c r="I263" s="543"/>
      <c r="J263" s="543"/>
      <c r="K263" s="542"/>
      <c r="L263" s="543"/>
      <c r="M263" s="543"/>
      <c r="N263" s="543"/>
      <c r="O263" s="543"/>
      <c r="P263" s="543"/>
      <c r="Q263" s="543"/>
      <c r="R263" s="543"/>
      <c r="S263" s="543"/>
      <c r="T263" s="543"/>
      <c r="U263" s="543"/>
      <c r="V263" s="543"/>
      <c r="W263" s="543"/>
      <c r="X263" s="543"/>
    </row>
    <row r="264" spans="1:24" ht="15.75" customHeight="1" x14ac:dyDescent="0.2">
      <c r="A264" s="534"/>
      <c r="B264" s="543"/>
      <c r="C264" s="543"/>
      <c r="D264" s="543"/>
      <c r="E264" s="543"/>
      <c r="F264" s="543"/>
      <c r="G264" s="543"/>
      <c r="H264" s="552"/>
      <c r="I264" s="543"/>
      <c r="J264" s="543"/>
      <c r="K264" s="542"/>
      <c r="L264" s="543"/>
      <c r="M264" s="543"/>
      <c r="N264" s="543"/>
      <c r="O264" s="543"/>
      <c r="P264" s="543"/>
      <c r="Q264" s="543"/>
      <c r="R264" s="543"/>
      <c r="S264" s="543"/>
      <c r="T264" s="543"/>
      <c r="U264" s="543"/>
      <c r="V264" s="543"/>
      <c r="W264" s="543"/>
      <c r="X264" s="543"/>
    </row>
    <row r="265" spans="1:24" ht="15.75" customHeight="1" x14ac:dyDescent="0.2">
      <c r="A265" s="534"/>
      <c r="B265" s="543"/>
      <c r="C265" s="543"/>
      <c r="D265" s="543"/>
      <c r="E265" s="543"/>
      <c r="F265" s="543"/>
      <c r="G265" s="543"/>
      <c r="H265" s="552"/>
      <c r="I265" s="543"/>
      <c r="J265" s="543"/>
      <c r="K265" s="542"/>
      <c r="L265" s="543"/>
      <c r="M265" s="543"/>
      <c r="N265" s="543"/>
      <c r="O265" s="543"/>
      <c r="P265" s="543"/>
      <c r="Q265" s="543"/>
      <c r="R265" s="543"/>
      <c r="S265" s="543"/>
      <c r="T265" s="543"/>
      <c r="U265" s="543"/>
      <c r="V265" s="543"/>
      <c r="W265" s="543"/>
      <c r="X265" s="543"/>
    </row>
    <row r="266" spans="1:24" ht="15.75" customHeight="1" x14ac:dyDescent="0.2">
      <c r="A266" s="534"/>
      <c r="B266" s="543"/>
      <c r="C266" s="543"/>
      <c r="D266" s="543"/>
      <c r="E266" s="543"/>
      <c r="F266" s="543"/>
      <c r="G266" s="543"/>
      <c r="H266" s="552"/>
      <c r="I266" s="543"/>
      <c r="J266" s="543"/>
      <c r="K266" s="542"/>
      <c r="L266" s="543"/>
      <c r="M266" s="543"/>
      <c r="N266" s="543"/>
      <c r="O266" s="543"/>
      <c r="P266" s="543"/>
      <c r="Q266" s="543"/>
      <c r="R266" s="543"/>
      <c r="S266" s="543"/>
      <c r="T266" s="543"/>
      <c r="U266" s="543"/>
      <c r="V266" s="543"/>
      <c r="W266" s="543"/>
      <c r="X266" s="543"/>
    </row>
    <row r="267" spans="1:24" ht="15.75" customHeight="1" x14ac:dyDescent="0.2">
      <c r="A267" s="534"/>
      <c r="B267" s="543"/>
      <c r="C267" s="543"/>
      <c r="D267" s="543"/>
      <c r="E267" s="543"/>
      <c r="F267" s="543"/>
      <c r="G267" s="543"/>
      <c r="H267" s="552"/>
      <c r="I267" s="543"/>
      <c r="J267" s="543"/>
      <c r="K267" s="542"/>
      <c r="L267" s="543"/>
      <c r="M267" s="543"/>
      <c r="N267" s="543"/>
      <c r="O267" s="543"/>
      <c r="P267" s="543"/>
      <c r="Q267" s="543"/>
      <c r="R267" s="543"/>
      <c r="S267" s="543"/>
      <c r="T267" s="543"/>
      <c r="U267" s="543"/>
      <c r="V267" s="543"/>
      <c r="W267" s="543"/>
      <c r="X267" s="543"/>
    </row>
    <row r="268" spans="1:24" ht="15.75" customHeight="1" x14ac:dyDescent="0.2">
      <c r="A268" s="534"/>
      <c r="B268" s="543"/>
      <c r="C268" s="543"/>
      <c r="D268" s="543"/>
      <c r="E268" s="543"/>
      <c r="F268" s="543"/>
      <c r="G268" s="543"/>
      <c r="H268" s="552"/>
      <c r="I268" s="543"/>
      <c r="J268" s="543"/>
      <c r="K268" s="542"/>
      <c r="L268" s="543"/>
      <c r="M268" s="543"/>
      <c r="N268" s="543"/>
      <c r="O268" s="543"/>
      <c r="P268" s="543"/>
      <c r="Q268" s="543"/>
      <c r="R268" s="543"/>
      <c r="S268" s="543"/>
      <c r="T268" s="543"/>
      <c r="U268" s="543"/>
      <c r="V268" s="543"/>
      <c r="W268" s="543"/>
      <c r="X268" s="543"/>
    </row>
    <row r="269" spans="1:24" ht="15.75" customHeight="1" x14ac:dyDescent="0.2">
      <c r="A269" s="534"/>
      <c r="B269" s="543"/>
      <c r="C269" s="543"/>
      <c r="D269" s="543"/>
      <c r="E269" s="543"/>
      <c r="F269" s="543"/>
      <c r="G269" s="543"/>
      <c r="H269" s="552"/>
      <c r="I269" s="543"/>
      <c r="J269" s="543"/>
      <c r="K269" s="542"/>
      <c r="L269" s="543"/>
      <c r="M269" s="543"/>
      <c r="N269" s="543"/>
      <c r="O269" s="543"/>
      <c r="P269" s="543"/>
      <c r="Q269" s="543"/>
      <c r="R269" s="543"/>
      <c r="S269" s="543"/>
      <c r="T269" s="543"/>
      <c r="U269" s="543"/>
      <c r="V269" s="543"/>
      <c r="W269" s="543"/>
      <c r="X269" s="543"/>
    </row>
    <row r="270" spans="1:24" ht="15.75" customHeight="1" x14ac:dyDescent="0.2">
      <c r="A270" s="534"/>
      <c r="B270" s="543"/>
      <c r="C270" s="543"/>
      <c r="D270" s="543"/>
      <c r="E270" s="543"/>
      <c r="F270" s="543"/>
      <c r="G270" s="543"/>
      <c r="H270" s="552"/>
      <c r="I270" s="543"/>
      <c r="J270" s="543"/>
      <c r="K270" s="542"/>
      <c r="L270" s="543"/>
      <c r="M270" s="543"/>
      <c r="N270" s="543"/>
      <c r="O270" s="543"/>
      <c r="P270" s="543"/>
      <c r="Q270" s="543"/>
      <c r="R270" s="543"/>
      <c r="S270" s="543"/>
      <c r="T270" s="543"/>
      <c r="U270" s="543"/>
      <c r="V270" s="543"/>
      <c r="W270" s="543"/>
      <c r="X270" s="543"/>
    </row>
    <row r="271" spans="1:24" ht="15.75" customHeight="1" x14ac:dyDescent="0.2">
      <c r="A271" s="534"/>
      <c r="B271" s="543"/>
      <c r="C271" s="543"/>
      <c r="D271" s="543"/>
      <c r="E271" s="543"/>
      <c r="F271" s="543"/>
      <c r="G271" s="543"/>
      <c r="H271" s="552"/>
      <c r="I271" s="543"/>
      <c r="J271" s="543"/>
      <c r="K271" s="542"/>
      <c r="L271" s="543"/>
      <c r="M271" s="543"/>
      <c r="N271" s="543"/>
      <c r="O271" s="543"/>
      <c r="P271" s="543"/>
      <c r="Q271" s="543"/>
      <c r="R271" s="543"/>
      <c r="S271" s="543"/>
      <c r="T271" s="543"/>
      <c r="U271" s="543"/>
      <c r="V271" s="543"/>
      <c r="W271" s="543"/>
      <c r="X271" s="543"/>
    </row>
    <row r="272" spans="1:24" ht="15.75" customHeight="1" x14ac:dyDescent="0.2">
      <c r="A272" s="534"/>
      <c r="B272" s="543"/>
      <c r="C272" s="543"/>
      <c r="D272" s="543"/>
      <c r="E272" s="543"/>
      <c r="F272" s="543"/>
      <c r="G272" s="543"/>
      <c r="H272" s="552"/>
      <c r="I272" s="543"/>
      <c r="J272" s="543"/>
      <c r="K272" s="542"/>
      <c r="L272" s="543"/>
      <c r="M272" s="543"/>
      <c r="N272" s="543"/>
      <c r="O272" s="543"/>
      <c r="P272" s="543"/>
      <c r="Q272" s="543"/>
      <c r="R272" s="543"/>
      <c r="S272" s="543"/>
      <c r="T272" s="543"/>
      <c r="U272" s="543"/>
      <c r="V272" s="543"/>
      <c r="W272" s="543"/>
      <c r="X272" s="543"/>
    </row>
    <row r="273" spans="1:24" ht="15.75" customHeight="1" x14ac:dyDescent="0.2">
      <c r="A273" s="534"/>
      <c r="B273" s="543"/>
      <c r="C273" s="543"/>
      <c r="D273" s="543"/>
      <c r="E273" s="543"/>
      <c r="F273" s="543"/>
      <c r="G273" s="543"/>
      <c r="H273" s="552"/>
      <c r="I273" s="543"/>
      <c r="J273" s="543"/>
      <c r="K273" s="542"/>
      <c r="L273" s="543"/>
      <c r="M273" s="543"/>
      <c r="N273" s="543"/>
      <c r="O273" s="543"/>
      <c r="P273" s="543"/>
      <c r="Q273" s="543"/>
      <c r="R273" s="543"/>
      <c r="S273" s="543"/>
      <c r="T273" s="543"/>
      <c r="U273" s="543"/>
      <c r="V273" s="543"/>
      <c r="W273" s="543"/>
      <c r="X273" s="543"/>
    </row>
    <row r="274" spans="1:24" ht="15.75" customHeight="1" x14ac:dyDescent="0.2">
      <c r="A274" s="534"/>
      <c r="B274" s="543"/>
      <c r="C274" s="543"/>
      <c r="D274" s="543"/>
      <c r="E274" s="543"/>
      <c r="F274" s="543"/>
      <c r="G274" s="543"/>
      <c r="H274" s="552"/>
      <c r="I274" s="543"/>
      <c r="J274" s="543"/>
      <c r="K274" s="542"/>
      <c r="L274" s="543"/>
      <c r="M274" s="543"/>
      <c r="N274" s="543"/>
      <c r="O274" s="543"/>
      <c r="P274" s="543"/>
      <c r="Q274" s="543"/>
      <c r="R274" s="543"/>
      <c r="S274" s="543"/>
      <c r="T274" s="543"/>
      <c r="U274" s="543"/>
      <c r="V274" s="543"/>
      <c r="W274" s="543"/>
      <c r="X274" s="543"/>
    </row>
    <row r="275" spans="1:24" ht="15.75" customHeight="1" x14ac:dyDescent="0.2">
      <c r="A275" s="534"/>
      <c r="B275" s="543"/>
      <c r="C275" s="543"/>
      <c r="D275" s="543"/>
      <c r="E275" s="543"/>
      <c r="F275" s="543"/>
      <c r="G275" s="543"/>
      <c r="H275" s="552"/>
      <c r="I275" s="543"/>
      <c r="J275" s="543"/>
      <c r="K275" s="542"/>
      <c r="L275" s="543"/>
      <c r="M275" s="543"/>
      <c r="N275" s="543"/>
      <c r="O275" s="543"/>
      <c r="P275" s="543"/>
      <c r="Q275" s="543"/>
      <c r="R275" s="543"/>
      <c r="S275" s="543"/>
      <c r="T275" s="543"/>
      <c r="U275" s="543"/>
      <c r="V275" s="543"/>
      <c r="W275" s="543"/>
      <c r="X275" s="543"/>
    </row>
    <row r="276" spans="1:24" ht="15.75" customHeight="1" x14ac:dyDescent="0.2">
      <c r="A276" s="534"/>
      <c r="B276" s="543"/>
      <c r="C276" s="543"/>
      <c r="D276" s="543"/>
      <c r="E276" s="543"/>
      <c r="F276" s="543"/>
      <c r="G276" s="543"/>
      <c r="H276" s="552"/>
      <c r="I276" s="543"/>
      <c r="J276" s="543"/>
      <c r="K276" s="542"/>
      <c r="L276" s="543"/>
      <c r="M276" s="543"/>
      <c r="N276" s="543"/>
      <c r="O276" s="543"/>
      <c r="P276" s="543"/>
      <c r="Q276" s="543"/>
      <c r="R276" s="543"/>
      <c r="S276" s="543"/>
      <c r="T276" s="543"/>
      <c r="U276" s="543"/>
      <c r="V276" s="543"/>
      <c r="W276" s="543"/>
      <c r="X276" s="543"/>
    </row>
    <row r="277" spans="1:24" ht="15.75" customHeight="1" x14ac:dyDescent="0.2">
      <c r="A277" s="534"/>
      <c r="B277" s="543"/>
      <c r="C277" s="543"/>
      <c r="D277" s="543"/>
      <c r="E277" s="543"/>
      <c r="F277" s="543"/>
      <c r="G277" s="543"/>
      <c r="H277" s="552"/>
      <c r="I277" s="543"/>
      <c r="J277" s="543"/>
      <c r="K277" s="542"/>
      <c r="L277" s="543"/>
      <c r="M277" s="543"/>
      <c r="N277" s="543"/>
      <c r="O277" s="543"/>
      <c r="P277" s="543"/>
      <c r="Q277" s="543"/>
      <c r="R277" s="543"/>
      <c r="S277" s="543"/>
      <c r="T277" s="543"/>
      <c r="U277" s="543"/>
      <c r="V277" s="543"/>
      <c r="W277" s="543"/>
      <c r="X277" s="543"/>
    </row>
    <row r="278" spans="1:24" ht="15.75" customHeight="1" x14ac:dyDescent="0.2">
      <c r="A278" s="534"/>
      <c r="B278" s="543"/>
      <c r="C278" s="543"/>
      <c r="D278" s="543"/>
      <c r="E278" s="543"/>
      <c r="F278" s="543"/>
      <c r="G278" s="543"/>
      <c r="H278" s="552"/>
      <c r="I278" s="543"/>
      <c r="J278" s="543"/>
      <c r="K278" s="542"/>
      <c r="L278" s="543"/>
      <c r="M278" s="543"/>
      <c r="N278" s="543"/>
      <c r="O278" s="543"/>
      <c r="P278" s="543"/>
      <c r="Q278" s="543"/>
      <c r="R278" s="543"/>
      <c r="S278" s="543"/>
      <c r="T278" s="543"/>
      <c r="U278" s="543"/>
      <c r="V278" s="543"/>
      <c r="W278" s="543"/>
      <c r="X278" s="543"/>
    </row>
    <row r="279" spans="1:24" ht="15.75" customHeight="1" x14ac:dyDescent="0.2">
      <c r="A279" s="534"/>
      <c r="B279" s="543"/>
      <c r="C279" s="543"/>
      <c r="D279" s="543"/>
      <c r="E279" s="543"/>
      <c r="F279" s="543"/>
      <c r="G279" s="543"/>
      <c r="H279" s="552"/>
      <c r="I279" s="543"/>
      <c r="J279" s="543"/>
      <c r="K279" s="542"/>
      <c r="L279" s="543"/>
      <c r="M279" s="543"/>
      <c r="N279" s="543"/>
      <c r="O279" s="543"/>
      <c r="P279" s="543"/>
      <c r="Q279" s="543"/>
      <c r="R279" s="543"/>
      <c r="S279" s="543"/>
      <c r="T279" s="543"/>
      <c r="U279" s="543"/>
      <c r="V279" s="543"/>
      <c r="W279" s="543"/>
      <c r="X279" s="543"/>
    </row>
    <row r="280" spans="1:24" ht="15.75" customHeight="1" x14ac:dyDescent="0.2">
      <c r="A280" s="534"/>
      <c r="B280" s="543"/>
      <c r="C280" s="543"/>
      <c r="D280" s="543"/>
      <c r="E280" s="543"/>
      <c r="F280" s="543"/>
      <c r="G280" s="543"/>
      <c r="H280" s="552"/>
      <c r="I280" s="543"/>
      <c r="J280" s="543"/>
      <c r="K280" s="542"/>
      <c r="L280" s="543"/>
      <c r="M280" s="543"/>
      <c r="N280" s="543"/>
      <c r="O280" s="543"/>
      <c r="P280" s="543"/>
      <c r="Q280" s="543"/>
      <c r="R280" s="543"/>
      <c r="S280" s="543"/>
      <c r="T280" s="543"/>
      <c r="U280" s="543"/>
      <c r="V280" s="543"/>
      <c r="W280" s="543"/>
      <c r="X280" s="543"/>
    </row>
    <row r="281" spans="1:24" ht="15.75" customHeight="1" x14ac:dyDescent="0.2">
      <c r="A281" s="534"/>
      <c r="B281" s="543"/>
      <c r="C281" s="543"/>
      <c r="D281" s="543"/>
      <c r="E281" s="543"/>
      <c r="F281" s="543"/>
      <c r="G281" s="543"/>
      <c r="H281" s="552"/>
      <c r="I281" s="543"/>
      <c r="J281" s="543"/>
      <c r="K281" s="542"/>
      <c r="L281" s="543"/>
      <c r="M281" s="543"/>
      <c r="N281" s="543"/>
      <c r="O281" s="543"/>
      <c r="P281" s="543"/>
      <c r="Q281" s="543"/>
      <c r="R281" s="543"/>
      <c r="S281" s="543"/>
      <c r="T281" s="543"/>
      <c r="U281" s="543"/>
      <c r="V281" s="543"/>
      <c r="W281" s="543"/>
      <c r="X281" s="543"/>
    </row>
    <row r="282" spans="1:24" ht="15.75" customHeight="1" x14ac:dyDescent="0.2">
      <c r="A282" s="534"/>
      <c r="B282" s="543"/>
      <c r="C282" s="543"/>
      <c r="D282" s="543"/>
      <c r="E282" s="543"/>
      <c r="F282" s="543"/>
      <c r="G282" s="543"/>
      <c r="H282" s="552"/>
      <c r="I282" s="543"/>
      <c r="J282" s="543"/>
      <c r="K282" s="542"/>
      <c r="L282" s="543"/>
      <c r="M282" s="543"/>
      <c r="N282" s="543"/>
      <c r="O282" s="543"/>
      <c r="P282" s="543"/>
      <c r="Q282" s="543"/>
      <c r="R282" s="543"/>
      <c r="S282" s="543"/>
      <c r="T282" s="543"/>
      <c r="U282" s="543"/>
      <c r="V282" s="543"/>
      <c r="W282" s="543"/>
      <c r="X282" s="543"/>
    </row>
    <row r="283" spans="1:24" ht="15.75" customHeight="1" x14ac:dyDescent="0.2">
      <c r="A283" s="534"/>
      <c r="B283" s="543"/>
      <c r="C283" s="543"/>
      <c r="D283" s="543"/>
      <c r="E283" s="543"/>
      <c r="F283" s="543"/>
      <c r="G283" s="543"/>
      <c r="H283" s="552"/>
      <c r="I283" s="543"/>
      <c r="J283" s="543"/>
      <c r="K283" s="542"/>
      <c r="L283" s="543"/>
      <c r="M283" s="543"/>
      <c r="N283" s="543"/>
      <c r="O283" s="543"/>
      <c r="P283" s="543"/>
      <c r="Q283" s="543"/>
      <c r="R283" s="543"/>
      <c r="S283" s="543"/>
      <c r="T283" s="543"/>
      <c r="U283" s="543"/>
      <c r="V283" s="543"/>
      <c r="W283" s="543"/>
      <c r="X283" s="543"/>
    </row>
    <row r="284" spans="1:24" ht="15.75" customHeight="1" x14ac:dyDescent="0.2">
      <c r="A284" s="534"/>
      <c r="B284" s="543"/>
      <c r="C284" s="543"/>
      <c r="D284" s="543"/>
      <c r="E284" s="543"/>
      <c r="F284" s="543"/>
      <c r="G284" s="543"/>
      <c r="H284" s="552"/>
      <c r="I284" s="543"/>
      <c r="J284" s="543"/>
      <c r="K284" s="542"/>
      <c r="L284" s="543"/>
      <c r="M284" s="543"/>
      <c r="N284" s="543"/>
      <c r="O284" s="543"/>
      <c r="P284" s="543"/>
      <c r="Q284" s="543"/>
      <c r="R284" s="543"/>
      <c r="S284" s="543"/>
      <c r="T284" s="543"/>
      <c r="U284" s="543"/>
      <c r="V284" s="543"/>
      <c r="W284" s="543"/>
      <c r="X284" s="543"/>
    </row>
    <row r="285" spans="1:24" ht="15.75" customHeight="1" x14ac:dyDescent="0.2">
      <c r="A285" s="534"/>
      <c r="B285" s="543"/>
      <c r="C285" s="543"/>
      <c r="D285" s="543"/>
      <c r="E285" s="543"/>
      <c r="F285" s="543"/>
      <c r="G285" s="543"/>
      <c r="H285" s="552"/>
      <c r="I285" s="543"/>
      <c r="J285" s="543"/>
      <c r="K285" s="542"/>
      <c r="L285" s="543"/>
      <c r="M285" s="543"/>
      <c r="N285" s="543"/>
      <c r="O285" s="543"/>
      <c r="P285" s="543"/>
      <c r="Q285" s="543"/>
      <c r="R285" s="543"/>
      <c r="S285" s="543"/>
      <c r="T285" s="543"/>
      <c r="U285" s="543"/>
      <c r="V285" s="543"/>
      <c r="W285" s="543"/>
      <c r="X285" s="543"/>
    </row>
    <row r="286" spans="1:24" ht="15.75" customHeight="1" x14ac:dyDescent="0.2">
      <c r="A286" s="534"/>
      <c r="B286" s="543"/>
      <c r="C286" s="543"/>
      <c r="D286" s="543"/>
      <c r="E286" s="543"/>
      <c r="F286" s="543"/>
      <c r="G286" s="543"/>
      <c r="H286" s="552"/>
      <c r="I286" s="543"/>
      <c r="J286" s="543"/>
      <c r="K286" s="542"/>
      <c r="L286" s="543"/>
      <c r="M286" s="543"/>
      <c r="N286" s="543"/>
      <c r="O286" s="543"/>
      <c r="P286" s="543"/>
      <c r="Q286" s="543"/>
      <c r="R286" s="543"/>
      <c r="S286" s="543"/>
      <c r="T286" s="543"/>
      <c r="U286" s="543"/>
      <c r="V286" s="543"/>
      <c r="W286" s="543"/>
      <c r="X286" s="543"/>
    </row>
    <row r="287" spans="1:24" ht="15.75" customHeight="1" x14ac:dyDescent="0.2">
      <c r="A287" s="534"/>
      <c r="B287" s="543"/>
      <c r="C287" s="543"/>
      <c r="D287" s="543"/>
      <c r="E287" s="543"/>
      <c r="F287" s="543"/>
      <c r="G287" s="543"/>
      <c r="H287" s="552"/>
      <c r="I287" s="543"/>
      <c r="J287" s="543"/>
      <c r="K287" s="542"/>
      <c r="L287" s="543"/>
      <c r="M287" s="543"/>
      <c r="N287" s="543"/>
      <c r="O287" s="543"/>
      <c r="P287" s="543"/>
      <c r="Q287" s="543"/>
      <c r="R287" s="543"/>
      <c r="S287" s="543"/>
      <c r="T287" s="543"/>
      <c r="U287" s="543"/>
      <c r="V287" s="543"/>
      <c r="W287" s="543"/>
      <c r="X287" s="543"/>
    </row>
    <row r="288" spans="1:24" ht="15.75" customHeight="1" x14ac:dyDescent="0.2">
      <c r="A288" s="534"/>
      <c r="B288" s="543"/>
      <c r="C288" s="543"/>
      <c r="D288" s="543"/>
      <c r="E288" s="543"/>
      <c r="F288" s="543"/>
      <c r="G288" s="543"/>
      <c r="H288" s="552"/>
      <c r="I288" s="543"/>
      <c r="J288" s="543"/>
      <c r="K288" s="542"/>
      <c r="L288" s="543"/>
      <c r="M288" s="543"/>
      <c r="N288" s="543"/>
      <c r="O288" s="543"/>
      <c r="P288" s="543"/>
      <c r="Q288" s="543"/>
      <c r="R288" s="543"/>
      <c r="S288" s="543"/>
      <c r="T288" s="543"/>
      <c r="U288" s="543"/>
      <c r="V288" s="543"/>
      <c r="W288" s="543"/>
      <c r="X288" s="543"/>
    </row>
    <row r="289" spans="1:24" ht="15.75" customHeight="1" x14ac:dyDescent="0.2">
      <c r="A289" s="534"/>
      <c r="B289" s="543"/>
      <c r="C289" s="543"/>
      <c r="D289" s="543"/>
      <c r="E289" s="543"/>
      <c r="F289" s="543"/>
      <c r="G289" s="543"/>
      <c r="H289" s="552"/>
      <c r="I289" s="543"/>
      <c r="J289" s="543"/>
      <c r="K289" s="542"/>
      <c r="L289" s="543"/>
      <c r="M289" s="543"/>
      <c r="N289" s="543"/>
      <c r="O289" s="543"/>
      <c r="P289" s="543"/>
      <c r="Q289" s="543"/>
      <c r="R289" s="543"/>
      <c r="S289" s="543"/>
      <c r="T289" s="543"/>
      <c r="U289" s="543"/>
      <c r="V289" s="543"/>
      <c r="W289" s="543"/>
      <c r="X289" s="543"/>
    </row>
    <row r="290" spans="1:24" ht="15.75" customHeight="1" x14ac:dyDescent="0.2">
      <c r="A290" s="534"/>
      <c r="B290" s="543"/>
      <c r="C290" s="543"/>
      <c r="D290" s="543"/>
      <c r="E290" s="543"/>
      <c r="F290" s="543"/>
      <c r="G290" s="543"/>
      <c r="H290" s="552"/>
      <c r="I290" s="543"/>
      <c r="J290" s="543"/>
      <c r="K290" s="542"/>
      <c r="L290" s="543"/>
      <c r="M290" s="543"/>
      <c r="N290" s="543"/>
      <c r="O290" s="543"/>
      <c r="P290" s="543"/>
      <c r="Q290" s="543"/>
      <c r="R290" s="543"/>
      <c r="S290" s="543"/>
      <c r="T290" s="543"/>
      <c r="U290" s="543"/>
      <c r="V290" s="543"/>
      <c r="W290" s="543"/>
      <c r="X290" s="543"/>
    </row>
    <row r="291" spans="1:24" ht="15.75" customHeight="1" x14ac:dyDescent="0.2">
      <c r="A291" s="534"/>
      <c r="B291" s="543"/>
      <c r="C291" s="543"/>
      <c r="D291" s="543"/>
      <c r="E291" s="543"/>
      <c r="F291" s="543"/>
      <c r="G291" s="543"/>
      <c r="H291" s="552"/>
      <c r="I291" s="543"/>
      <c r="J291" s="543"/>
      <c r="K291" s="542"/>
      <c r="L291" s="543"/>
      <c r="M291" s="543"/>
      <c r="N291" s="543"/>
      <c r="O291" s="543"/>
      <c r="P291" s="543"/>
      <c r="Q291" s="543"/>
      <c r="R291" s="543"/>
      <c r="S291" s="543"/>
      <c r="T291" s="543"/>
      <c r="U291" s="543"/>
      <c r="V291" s="543"/>
      <c r="W291" s="543"/>
      <c r="X291" s="543"/>
    </row>
    <row r="292" spans="1:24" ht="15.75" customHeight="1" x14ac:dyDescent="0.2">
      <c r="A292" s="534"/>
      <c r="B292" s="543"/>
      <c r="C292" s="543"/>
      <c r="D292" s="543"/>
      <c r="E292" s="543"/>
      <c r="F292" s="543"/>
      <c r="G292" s="543"/>
      <c r="H292" s="552"/>
      <c r="I292" s="543"/>
      <c r="J292" s="543"/>
      <c r="K292" s="542"/>
      <c r="L292" s="543"/>
      <c r="M292" s="543"/>
      <c r="N292" s="543"/>
      <c r="O292" s="543"/>
      <c r="P292" s="543"/>
      <c r="Q292" s="543"/>
      <c r="R292" s="543"/>
      <c r="S292" s="543"/>
      <c r="T292" s="543"/>
      <c r="U292" s="543"/>
      <c r="V292" s="543"/>
      <c r="W292" s="543"/>
      <c r="X292" s="543"/>
    </row>
    <row r="293" spans="1:24" ht="15.75" customHeight="1" x14ac:dyDescent="0.2">
      <c r="A293" s="534"/>
      <c r="B293" s="543"/>
      <c r="C293" s="543"/>
      <c r="D293" s="543"/>
      <c r="E293" s="543"/>
      <c r="F293" s="543"/>
      <c r="G293" s="543"/>
      <c r="H293" s="552"/>
      <c r="I293" s="543"/>
      <c r="J293" s="543"/>
      <c r="K293" s="542"/>
      <c r="L293" s="543"/>
      <c r="M293" s="543"/>
      <c r="N293" s="543"/>
      <c r="O293" s="543"/>
      <c r="P293" s="543"/>
      <c r="Q293" s="543"/>
      <c r="R293" s="543"/>
      <c r="S293" s="543"/>
      <c r="T293" s="543"/>
      <c r="U293" s="543"/>
      <c r="V293" s="543"/>
      <c r="W293" s="543"/>
      <c r="X293" s="543"/>
    </row>
    <row r="294" spans="1:24" ht="15.75" customHeight="1" x14ac:dyDescent="0.2">
      <c r="A294" s="534"/>
      <c r="B294" s="543"/>
      <c r="C294" s="543"/>
      <c r="D294" s="543"/>
      <c r="E294" s="543"/>
      <c r="F294" s="543"/>
      <c r="G294" s="543"/>
      <c r="H294" s="552"/>
      <c r="I294" s="543"/>
      <c r="J294" s="543"/>
      <c r="K294" s="542"/>
      <c r="L294" s="543"/>
      <c r="M294" s="543"/>
      <c r="N294" s="543"/>
      <c r="O294" s="543"/>
      <c r="P294" s="543"/>
      <c r="Q294" s="543"/>
      <c r="R294" s="543"/>
      <c r="S294" s="543"/>
      <c r="T294" s="543"/>
      <c r="U294" s="543"/>
      <c r="V294" s="543"/>
      <c r="W294" s="543"/>
      <c r="X294" s="543"/>
    </row>
    <row r="295" spans="1:24" ht="15.75" customHeight="1" x14ac:dyDescent="0.2">
      <c r="A295" s="534"/>
      <c r="B295" s="543"/>
      <c r="C295" s="543"/>
      <c r="D295" s="543"/>
      <c r="E295" s="543"/>
      <c r="F295" s="543"/>
      <c r="G295" s="543"/>
      <c r="H295" s="552"/>
      <c r="I295" s="543"/>
      <c r="J295" s="543"/>
      <c r="K295" s="542"/>
      <c r="L295" s="543"/>
      <c r="M295" s="543"/>
      <c r="N295" s="543"/>
      <c r="O295" s="543"/>
      <c r="P295" s="543"/>
      <c r="Q295" s="543"/>
      <c r="R295" s="543"/>
      <c r="S295" s="543"/>
      <c r="T295" s="543"/>
      <c r="U295" s="543"/>
      <c r="V295" s="543"/>
      <c r="W295" s="543"/>
      <c r="X295" s="543"/>
    </row>
    <row r="296" spans="1:24" ht="15.75" customHeight="1" x14ac:dyDescent="0.2">
      <c r="A296" s="534"/>
      <c r="B296" s="543"/>
      <c r="C296" s="543"/>
      <c r="D296" s="543"/>
      <c r="E296" s="543"/>
      <c r="F296" s="543"/>
      <c r="G296" s="543"/>
      <c r="H296" s="552"/>
      <c r="I296" s="543"/>
      <c r="J296" s="543"/>
      <c r="K296" s="542"/>
      <c r="L296" s="543"/>
      <c r="M296" s="543"/>
      <c r="N296" s="543"/>
      <c r="O296" s="543"/>
      <c r="P296" s="543"/>
      <c r="Q296" s="543"/>
      <c r="R296" s="543"/>
      <c r="S296" s="543"/>
      <c r="T296" s="543"/>
      <c r="U296" s="543"/>
      <c r="V296" s="543"/>
      <c r="W296" s="543"/>
      <c r="X296" s="543"/>
    </row>
    <row r="297" spans="1:24" ht="15.75" customHeight="1" x14ac:dyDescent="0.2">
      <c r="A297" s="534"/>
      <c r="B297" s="543"/>
      <c r="C297" s="543"/>
      <c r="D297" s="543"/>
      <c r="E297" s="543"/>
      <c r="F297" s="543"/>
      <c r="G297" s="543"/>
      <c r="H297" s="552"/>
      <c r="I297" s="543"/>
      <c r="J297" s="543"/>
      <c r="K297" s="542"/>
      <c r="L297" s="543"/>
      <c r="M297" s="543"/>
      <c r="N297" s="543"/>
      <c r="O297" s="543"/>
      <c r="P297" s="543"/>
      <c r="Q297" s="543"/>
      <c r="R297" s="543"/>
      <c r="S297" s="543"/>
      <c r="T297" s="543"/>
      <c r="U297" s="543"/>
      <c r="V297" s="543"/>
      <c r="W297" s="543"/>
      <c r="X297" s="543"/>
    </row>
    <row r="298" spans="1:24" ht="15.75" customHeight="1" x14ac:dyDescent="0.2">
      <c r="A298" s="534"/>
      <c r="B298" s="543"/>
      <c r="C298" s="543"/>
      <c r="D298" s="543"/>
      <c r="E298" s="543"/>
      <c r="F298" s="543"/>
      <c r="G298" s="543"/>
      <c r="H298" s="552"/>
      <c r="I298" s="543"/>
      <c r="J298" s="543"/>
      <c r="K298" s="542"/>
      <c r="L298" s="543"/>
      <c r="M298" s="543"/>
      <c r="N298" s="543"/>
      <c r="O298" s="543"/>
      <c r="P298" s="543"/>
      <c r="Q298" s="543"/>
      <c r="R298" s="543"/>
      <c r="S298" s="543"/>
      <c r="T298" s="543"/>
      <c r="U298" s="543"/>
      <c r="V298" s="543"/>
      <c r="W298" s="543"/>
      <c r="X298" s="543"/>
    </row>
    <row r="299" spans="1:24" ht="15.75" customHeight="1" x14ac:dyDescent="0.2">
      <c r="A299" s="534"/>
      <c r="B299" s="543"/>
      <c r="C299" s="543"/>
      <c r="D299" s="543"/>
      <c r="E299" s="543"/>
      <c r="F299" s="543"/>
      <c r="G299" s="543"/>
      <c r="H299" s="552"/>
      <c r="I299" s="543"/>
      <c r="J299" s="543"/>
      <c r="K299" s="542"/>
      <c r="L299" s="543"/>
      <c r="M299" s="543"/>
      <c r="N299" s="543"/>
      <c r="O299" s="543"/>
      <c r="P299" s="543"/>
      <c r="Q299" s="543"/>
      <c r="R299" s="543"/>
      <c r="S299" s="543"/>
      <c r="T299" s="543"/>
      <c r="U299" s="543"/>
      <c r="V299" s="543"/>
      <c r="W299" s="543"/>
      <c r="X299" s="543"/>
    </row>
    <row r="300" spans="1:24" ht="15.75" customHeight="1" x14ac:dyDescent="0.2">
      <c r="A300" s="534"/>
      <c r="B300" s="543"/>
      <c r="C300" s="543"/>
      <c r="D300" s="543"/>
      <c r="E300" s="543"/>
      <c r="F300" s="543"/>
      <c r="G300" s="543"/>
      <c r="H300" s="552"/>
      <c r="I300" s="543"/>
      <c r="J300" s="543"/>
      <c r="K300" s="542"/>
      <c r="L300" s="543"/>
      <c r="M300" s="543"/>
      <c r="N300" s="543"/>
      <c r="O300" s="543"/>
      <c r="P300" s="543"/>
      <c r="Q300" s="543"/>
      <c r="R300" s="543"/>
      <c r="S300" s="543"/>
      <c r="T300" s="543"/>
      <c r="U300" s="543"/>
      <c r="V300" s="543"/>
      <c r="W300" s="543"/>
      <c r="X300" s="543"/>
    </row>
    <row r="301" spans="1:24" ht="15.75" customHeight="1" x14ac:dyDescent="0.2">
      <c r="A301" s="534"/>
      <c r="B301" s="543"/>
      <c r="C301" s="543"/>
      <c r="D301" s="543"/>
      <c r="E301" s="543"/>
      <c r="F301" s="543"/>
      <c r="G301" s="543"/>
      <c r="H301" s="552"/>
      <c r="I301" s="543"/>
      <c r="J301" s="543"/>
      <c r="K301" s="542"/>
      <c r="L301" s="543"/>
      <c r="M301" s="543"/>
      <c r="N301" s="543"/>
      <c r="O301" s="543"/>
      <c r="P301" s="543"/>
      <c r="Q301" s="543"/>
      <c r="R301" s="543"/>
      <c r="S301" s="543"/>
      <c r="T301" s="543"/>
      <c r="U301" s="543"/>
      <c r="V301" s="543"/>
      <c r="W301" s="543"/>
      <c r="X301" s="543"/>
    </row>
    <row r="302" spans="1:24" ht="15.75" customHeight="1" x14ac:dyDescent="0.2">
      <c r="A302" s="534"/>
      <c r="B302" s="543"/>
      <c r="C302" s="543"/>
      <c r="D302" s="543"/>
      <c r="E302" s="543"/>
      <c r="F302" s="543"/>
      <c r="G302" s="543"/>
      <c r="H302" s="552"/>
      <c r="I302" s="543"/>
      <c r="J302" s="543"/>
      <c r="K302" s="542"/>
      <c r="L302" s="543"/>
      <c r="M302" s="543"/>
      <c r="N302" s="543"/>
      <c r="O302" s="543"/>
      <c r="P302" s="543"/>
      <c r="Q302" s="543"/>
      <c r="R302" s="543"/>
      <c r="S302" s="543"/>
      <c r="T302" s="543"/>
      <c r="U302" s="543"/>
      <c r="V302" s="543"/>
      <c r="W302" s="543"/>
      <c r="X302" s="543"/>
    </row>
    <row r="303" spans="1:24" ht="15.75" customHeight="1" x14ac:dyDescent="0.2">
      <c r="A303" s="534"/>
      <c r="B303" s="543"/>
      <c r="C303" s="543"/>
      <c r="D303" s="543"/>
      <c r="E303" s="543"/>
      <c r="F303" s="543"/>
      <c r="G303" s="543"/>
      <c r="H303" s="552"/>
      <c r="I303" s="543"/>
      <c r="J303" s="543"/>
      <c r="K303" s="542"/>
      <c r="L303" s="543"/>
      <c r="M303" s="543"/>
      <c r="N303" s="543"/>
      <c r="O303" s="543"/>
      <c r="P303" s="543"/>
      <c r="Q303" s="543"/>
      <c r="R303" s="543"/>
      <c r="S303" s="543"/>
      <c r="T303" s="543"/>
      <c r="U303" s="543"/>
      <c r="V303" s="543"/>
      <c r="W303" s="543"/>
      <c r="X303" s="543"/>
    </row>
    <row r="304" spans="1:24" ht="15.75" customHeight="1" x14ac:dyDescent="0.2">
      <c r="A304" s="534"/>
      <c r="B304" s="543"/>
      <c r="C304" s="543"/>
      <c r="D304" s="543"/>
      <c r="E304" s="543"/>
      <c r="F304" s="543"/>
      <c r="G304" s="543"/>
      <c r="H304" s="552"/>
      <c r="I304" s="543"/>
      <c r="J304" s="543"/>
      <c r="K304" s="542"/>
      <c r="L304" s="543"/>
      <c r="M304" s="543"/>
      <c r="N304" s="543"/>
      <c r="O304" s="543"/>
      <c r="P304" s="543"/>
      <c r="Q304" s="543"/>
      <c r="R304" s="543"/>
      <c r="S304" s="543"/>
      <c r="T304" s="543"/>
      <c r="U304" s="543"/>
      <c r="V304" s="543"/>
      <c r="W304" s="543"/>
      <c r="X304" s="543"/>
    </row>
    <row r="305" spans="1:24" ht="15.75" customHeight="1" x14ac:dyDescent="0.2">
      <c r="A305" s="534"/>
      <c r="B305" s="543"/>
      <c r="C305" s="543"/>
      <c r="D305" s="543"/>
      <c r="E305" s="543"/>
      <c r="F305" s="543"/>
      <c r="G305" s="543"/>
      <c r="H305" s="552"/>
      <c r="I305" s="543"/>
      <c r="J305" s="543"/>
      <c r="K305" s="542"/>
      <c r="L305" s="543"/>
      <c r="M305" s="543"/>
      <c r="N305" s="543"/>
      <c r="O305" s="543"/>
      <c r="P305" s="543"/>
      <c r="Q305" s="543"/>
      <c r="R305" s="543"/>
      <c r="S305" s="543"/>
      <c r="T305" s="543"/>
      <c r="U305" s="543"/>
      <c r="V305" s="543"/>
      <c r="W305" s="543"/>
      <c r="X305" s="543"/>
    </row>
    <row r="306" spans="1:24" ht="15.75" customHeight="1" x14ac:dyDescent="0.2">
      <c r="A306" s="534"/>
      <c r="B306" s="543"/>
      <c r="C306" s="543"/>
      <c r="D306" s="543"/>
      <c r="E306" s="543"/>
      <c r="F306" s="543"/>
      <c r="G306" s="543"/>
      <c r="H306" s="552"/>
      <c r="I306" s="543"/>
      <c r="J306" s="543"/>
      <c r="K306" s="542"/>
      <c r="L306" s="543"/>
      <c r="M306" s="543"/>
      <c r="N306" s="543"/>
      <c r="O306" s="543"/>
      <c r="P306" s="543"/>
      <c r="Q306" s="543"/>
      <c r="R306" s="543"/>
      <c r="S306" s="543"/>
      <c r="T306" s="543"/>
      <c r="U306" s="543"/>
      <c r="V306" s="543"/>
      <c r="W306" s="543"/>
      <c r="X306" s="543"/>
    </row>
    <row r="307" spans="1:24" ht="15.75" customHeight="1" x14ac:dyDescent="0.2">
      <c r="A307" s="534"/>
      <c r="B307" s="543"/>
      <c r="C307" s="543"/>
      <c r="D307" s="543"/>
      <c r="E307" s="543"/>
      <c r="F307" s="543"/>
      <c r="G307" s="543"/>
      <c r="H307" s="552"/>
      <c r="I307" s="543"/>
      <c r="J307" s="543"/>
      <c r="K307" s="542"/>
      <c r="L307" s="543"/>
      <c r="M307" s="543"/>
      <c r="N307" s="543"/>
      <c r="O307" s="543"/>
      <c r="P307" s="543"/>
      <c r="Q307" s="543"/>
      <c r="R307" s="543"/>
      <c r="S307" s="543"/>
      <c r="T307" s="543"/>
      <c r="U307" s="543"/>
      <c r="V307" s="543"/>
      <c r="W307" s="543"/>
      <c r="X307" s="543"/>
    </row>
    <row r="308" spans="1:24" ht="15.75" customHeight="1" x14ac:dyDescent="0.2">
      <c r="A308" s="534"/>
      <c r="B308" s="543"/>
      <c r="C308" s="543"/>
      <c r="D308" s="543"/>
      <c r="E308" s="543"/>
      <c r="F308" s="543"/>
      <c r="G308" s="543"/>
      <c r="H308" s="552"/>
      <c r="I308" s="543"/>
      <c r="J308" s="543"/>
      <c r="K308" s="542"/>
      <c r="L308" s="543"/>
      <c r="M308" s="543"/>
      <c r="N308" s="543"/>
      <c r="O308" s="543"/>
      <c r="P308" s="543"/>
      <c r="Q308" s="543"/>
      <c r="R308" s="543"/>
      <c r="S308" s="543"/>
      <c r="T308" s="543"/>
      <c r="U308" s="543"/>
      <c r="V308" s="543"/>
      <c r="W308" s="543"/>
      <c r="X308" s="543"/>
    </row>
    <row r="309" spans="1:24" ht="15.75" customHeight="1" x14ac:dyDescent="0.2">
      <c r="A309" s="534"/>
      <c r="B309" s="543"/>
      <c r="C309" s="543"/>
      <c r="D309" s="543"/>
      <c r="E309" s="543"/>
      <c r="F309" s="543"/>
      <c r="G309" s="543"/>
      <c r="H309" s="552"/>
      <c r="I309" s="543"/>
      <c r="J309" s="543"/>
      <c r="K309" s="542"/>
      <c r="L309" s="543"/>
      <c r="M309" s="543"/>
      <c r="N309" s="543"/>
      <c r="O309" s="543"/>
      <c r="P309" s="543"/>
      <c r="Q309" s="543"/>
      <c r="R309" s="543"/>
      <c r="S309" s="543"/>
      <c r="T309" s="543"/>
      <c r="U309" s="543"/>
      <c r="V309" s="543"/>
      <c r="W309" s="543"/>
      <c r="X309" s="543"/>
    </row>
    <row r="310" spans="1:24" ht="15.75" customHeight="1" x14ac:dyDescent="0.2">
      <c r="A310" s="534"/>
      <c r="B310" s="543"/>
      <c r="C310" s="543"/>
      <c r="D310" s="543"/>
      <c r="E310" s="543"/>
      <c r="F310" s="543"/>
      <c r="G310" s="543"/>
      <c r="H310" s="552"/>
      <c r="I310" s="543"/>
      <c r="J310" s="543"/>
      <c r="K310" s="542"/>
      <c r="L310" s="543"/>
      <c r="M310" s="543"/>
      <c r="N310" s="543"/>
      <c r="O310" s="543"/>
      <c r="P310" s="543"/>
      <c r="Q310" s="543"/>
      <c r="R310" s="543"/>
      <c r="S310" s="543"/>
      <c r="T310" s="543"/>
      <c r="U310" s="543"/>
      <c r="V310" s="543"/>
      <c r="W310" s="543"/>
      <c r="X310" s="543"/>
    </row>
    <row r="311" spans="1:24" ht="15.75" customHeight="1" x14ac:dyDescent="0.2">
      <c r="A311" s="534"/>
      <c r="B311" s="543"/>
      <c r="C311" s="543"/>
      <c r="D311" s="543"/>
      <c r="E311" s="543"/>
      <c r="F311" s="543"/>
      <c r="G311" s="543"/>
      <c r="H311" s="552"/>
      <c r="I311" s="543"/>
      <c r="J311" s="543"/>
      <c r="K311" s="542"/>
      <c r="L311" s="543"/>
      <c r="M311" s="543"/>
      <c r="N311" s="543"/>
      <c r="O311" s="543"/>
      <c r="P311" s="543"/>
      <c r="Q311" s="543"/>
      <c r="R311" s="543"/>
      <c r="S311" s="543"/>
      <c r="T311" s="543"/>
      <c r="U311" s="543"/>
      <c r="V311" s="543"/>
      <c r="W311" s="543"/>
      <c r="X311" s="543"/>
    </row>
    <row r="312" spans="1:24" ht="15.75" customHeight="1" x14ac:dyDescent="0.2">
      <c r="A312" s="534"/>
      <c r="B312" s="543"/>
      <c r="C312" s="543"/>
      <c r="D312" s="543"/>
      <c r="E312" s="543"/>
      <c r="F312" s="543"/>
      <c r="G312" s="543"/>
      <c r="H312" s="552"/>
      <c r="I312" s="543"/>
      <c r="J312" s="543"/>
      <c r="K312" s="542"/>
      <c r="L312" s="543"/>
      <c r="M312" s="543"/>
      <c r="N312" s="543"/>
      <c r="O312" s="543"/>
      <c r="P312" s="543"/>
      <c r="Q312" s="543"/>
      <c r="R312" s="543"/>
      <c r="S312" s="543"/>
      <c r="T312" s="543"/>
      <c r="U312" s="543"/>
      <c r="V312" s="543"/>
      <c r="W312" s="543"/>
      <c r="X312" s="543"/>
    </row>
    <row r="313" spans="1:24" ht="15.75" customHeight="1" x14ac:dyDescent="0.2">
      <c r="A313" s="534"/>
      <c r="B313" s="543"/>
      <c r="C313" s="543"/>
      <c r="D313" s="543"/>
      <c r="E313" s="543"/>
      <c r="F313" s="543"/>
      <c r="G313" s="543"/>
      <c r="H313" s="552"/>
      <c r="I313" s="543"/>
      <c r="J313" s="543"/>
      <c r="K313" s="542"/>
      <c r="L313" s="543"/>
      <c r="M313" s="543"/>
      <c r="N313" s="543"/>
      <c r="O313" s="543"/>
      <c r="P313" s="543"/>
      <c r="Q313" s="543"/>
      <c r="R313" s="543"/>
      <c r="S313" s="543"/>
      <c r="T313" s="543"/>
      <c r="U313" s="543"/>
      <c r="V313" s="543"/>
      <c r="W313" s="543"/>
      <c r="X313" s="543"/>
    </row>
    <row r="314" spans="1:24" ht="15.75" customHeight="1" x14ac:dyDescent="0.2">
      <c r="A314" s="534"/>
      <c r="B314" s="543"/>
      <c r="C314" s="543"/>
      <c r="D314" s="543"/>
      <c r="E314" s="543"/>
      <c r="F314" s="543"/>
      <c r="G314" s="543"/>
      <c r="H314" s="552"/>
      <c r="I314" s="543"/>
      <c r="J314" s="543"/>
      <c r="K314" s="542"/>
      <c r="L314" s="543"/>
      <c r="M314" s="543"/>
      <c r="N314" s="543"/>
      <c r="O314" s="543"/>
      <c r="P314" s="543"/>
      <c r="Q314" s="543"/>
      <c r="R314" s="543"/>
      <c r="S314" s="543"/>
      <c r="T314" s="543"/>
      <c r="U314" s="543"/>
      <c r="V314" s="543"/>
      <c r="W314" s="543"/>
      <c r="X314" s="543"/>
    </row>
    <row r="315" spans="1:24" ht="15.75" customHeight="1" x14ac:dyDescent="0.2">
      <c r="A315" s="534"/>
      <c r="B315" s="543"/>
      <c r="C315" s="543"/>
      <c r="D315" s="543"/>
      <c r="E315" s="543"/>
      <c r="F315" s="543"/>
      <c r="G315" s="543"/>
      <c r="H315" s="552"/>
      <c r="I315" s="543"/>
      <c r="J315" s="543"/>
      <c r="K315" s="542"/>
      <c r="L315" s="543"/>
      <c r="M315" s="543"/>
      <c r="N315" s="543"/>
      <c r="O315" s="543"/>
      <c r="P315" s="543"/>
      <c r="Q315" s="543"/>
      <c r="R315" s="543"/>
      <c r="S315" s="543"/>
      <c r="T315" s="543"/>
      <c r="U315" s="543"/>
      <c r="V315" s="543"/>
      <c r="W315" s="543"/>
      <c r="X315" s="543"/>
    </row>
    <row r="316" spans="1:24" ht="15.75" customHeight="1" x14ac:dyDescent="0.2">
      <c r="A316" s="534"/>
      <c r="B316" s="543"/>
      <c r="C316" s="543"/>
      <c r="D316" s="543"/>
      <c r="E316" s="543"/>
      <c r="F316" s="543"/>
      <c r="G316" s="543"/>
      <c r="H316" s="552"/>
      <c r="I316" s="543"/>
      <c r="J316" s="543"/>
      <c r="K316" s="542"/>
      <c r="L316" s="543"/>
      <c r="M316" s="543"/>
      <c r="N316" s="543"/>
      <c r="O316" s="543"/>
      <c r="P316" s="543"/>
      <c r="Q316" s="543"/>
      <c r="R316" s="543"/>
      <c r="S316" s="543"/>
      <c r="T316" s="543"/>
      <c r="U316" s="543"/>
      <c r="V316" s="543"/>
      <c r="W316" s="543"/>
      <c r="X316" s="543"/>
    </row>
    <row r="317" spans="1:24" ht="15.75" customHeight="1" x14ac:dyDescent="0.2">
      <c r="A317" s="534"/>
      <c r="B317" s="543"/>
      <c r="C317" s="543"/>
      <c r="D317" s="543"/>
      <c r="E317" s="543"/>
      <c r="F317" s="543"/>
      <c r="G317" s="543"/>
      <c r="H317" s="552"/>
      <c r="I317" s="543"/>
      <c r="J317" s="543"/>
      <c r="K317" s="542"/>
      <c r="L317" s="543"/>
      <c r="M317" s="543"/>
      <c r="N317" s="543"/>
      <c r="O317" s="543"/>
      <c r="P317" s="543"/>
      <c r="Q317" s="543"/>
      <c r="R317" s="543"/>
      <c r="S317" s="543"/>
      <c r="T317" s="543"/>
      <c r="U317" s="543"/>
      <c r="V317" s="543"/>
      <c r="W317" s="543"/>
      <c r="X317" s="543"/>
    </row>
    <row r="318" spans="1:24" ht="15.75" customHeight="1" x14ac:dyDescent="0.2">
      <c r="A318" s="534"/>
      <c r="B318" s="543"/>
      <c r="C318" s="543"/>
      <c r="D318" s="543"/>
      <c r="E318" s="543"/>
      <c r="F318" s="543"/>
      <c r="G318" s="543"/>
      <c r="H318" s="552"/>
      <c r="I318" s="543"/>
      <c r="J318" s="543"/>
      <c r="K318" s="542"/>
      <c r="L318" s="543"/>
      <c r="M318" s="543"/>
      <c r="N318" s="543"/>
      <c r="O318" s="543"/>
      <c r="P318" s="543"/>
      <c r="Q318" s="543"/>
      <c r="R318" s="543"/>
      <c r="S318" s="543"/>
      <c r="T318" s="543"/>
      <c r="U318" s="543"/>
      <c r="V318" s="543"/>
      <c r="W318" s="543"/>
      <c r="X318" s="543"/>
    </row>
    <row r="319" spans="1:24" ht="15.75" customHeight="1" x14ac:dyDescent="0.2">
      <c r="A319" s="534"/>
      <c r="B319" s="543"/>
      <c r="C319" s="543"/>
      <c r="D319" s="543"/>
      <c r="E319" s="543"/>
      <c r="F319" s="543"/>
      <c r="G319" s="543"/>
      <c r="H319" s="552"/>
      <c r="I319" s="543"/>
      <c r="J319" s="543"/>
      <c r="K319" s="542"/>
      <c r="L319" s="543"/>
      <c r="M319" s="543"/>
      <c r="N319" s="543"/>
      <c r="O319" s="543"/>
      <c r="P319" s="543"/>
      <c r="Q319" s="543"/>
      <c r="R319" s="543"/>
      <c r="S319" s="543"/>
      <c r="T319" s="543"/>
      <c r="U319" s="543"/>
      <c r="V319" s="543"/>
      <c r="W319" s="543"/>
      <c r="X319" s="543"/>
    </row>
    <row r="320" spans="1:24" ht="15.75" customHeight="1" x14ac:dyDescent="0.2">
      <c r="A320" s="534"/>
      <c r="B320" s="543"/>
      <c r="C320" s="543"/>
      <c r="D320" s="543"/>
      <c r="E320" s="543"/>
      <c r="F320" s="543"/>
      <c r="G320" s="543"/>
      <c r="H320" s="552"/>
      <c r="I320" s="543"/>
      <c r="J320" s="543"/>
      <c r="K320" s="542"/>
      <c r="L320" s="543"/>
      <c r="M320" s="543"/>
      <c r="N320" s="543"/>
      <c r="O320" s="543"/>
      <c r="P320" s="543"/>
      <c r="Q320" s="543"/>
      <c r="R320" s="543"/>
      <c r="S320" s="543"/>
      <c r="T320" s="543"/>
      <c r="U320" s="543"/>
      <c r="V320" s="543"/>
      <c r="W320" s="543"/>
      <c r="X320" s="543"/>
    </row>
    <row r="321" spans="1:24" ht="15.75" customHeight="1" x14ac:dyDescent="0.2">
      <c r="A321" s="534"/>
      <c r="B321" s="543"/>
      <c r="C321" s="543"/>
      <c r="D321" s="543"/>
      <c r="E321" s="543"/>
      <c r="F321" s="543"/>
      <c r="G321" s="543"/>
      <c r="H321" s="552"/>
      <c r="I321" s="543"/>
      <c r="J321" s="543"/>
      <c r="K321" s="542"/>
      <c r="L321" s="543"/>
      <c r="M321" s="543"/>
      <c r="N321" s="543"/>
      <c r="O321" s="543"/>
      <c r="P321" s="543"/>
      <c r="Q321" s="543"/>
      <c r="R321" s="543"/>
      <c r="S321" s="543"/>
      <c r="T321" s="543"/>
      <c r="U321" s="543"/>
      <c r="V321" s="543"/>
      <c r="W321" s="543"/>
      <c r="X321" s="543"/>
    </row>
    <row r="322" spans="1:24" ht="15.75" customHeight="1" x14ac:dyDescent="0.2">
      <c r="A322" s="534"/>
      <c r="B322" s="543"/>
      <c r="C322" s="543"/>
      <c r="D322" s="543"/>
      <c r="E322" s="543"/>
      <c r="F322" s="543"/>
      <c r="G322" s="543"/>
      <c r="H322" s="552"/>
      <c r="I322" s="543"/>
      <c r="J322" s="543"/>
      <c r="K322" s="542"/>
      <c r="L322" s="543"/>
      <c r="M322" s="543"/>
      <c r="N322" s="543"/>
      <c r="O322" s="543"/>
      <c r="P322" s="543"/>
      <c r="Q322" s="543"/>
      <c r="R322" s="543"/>
      <c r="S322" s="543"/>
      <c r="T322" s="543"/>
      <c r="U322" s="543"/>
      <c r="V322" s="543"/>
      <c r="W322" s="543"/>
      <c r="X322" s="543"/>
    </row>
    <row r="323" spans="1:24" ht="15.75" customHeight="1" x14ac:dyDescent="0.2">
      <c r="A323" s="534"/>
      <c r="B323" s="543"/>
      <c r="C323" s="543"/>
      <c r="D323" s="543"/>
      <c r="E323" s="543"/>
      <c r="F323" s="543"/>
      <c r="G323" s="543"/>
      <c r="H323" s="552"/>
      <c r="I323" s="543"/>
      <c r="J323" s="543"/>
      <c r="K323" s="542"/>
      <c r="L323" s="543"/>
      <c r="M323" s="543"/>
      <c r="N323" s="543"/>
      <c r="O323" s="543"/>
      <c r="P323" s="543"/>
      <c r="Q323" s="543"/>
      <c r="R323" s="543"/>
      <c r="S323" s="543"/>
      <c r="T323" s="543"/>
      <c r="U323" s="543"/>
      <c r="V323" s="543"/>
      <c r="W323" s="543"/>
      <c r="X323" s="543"/>
    </row>
    <row r="324" spans="1:24" ht="15.75" customHeight="1" x14ac:dyDescent="0.2">
      <c r="A324" s="534"/>
      <c r="B324" s="543"/>
      <c r="C324" s="543"/>
      <c r="D324" s="543"/>
      <c r="E324" s="543"/>
      <c r="F324" s="543"/>
      <c r="G324" s="543"/>
      <c r="H324" s="552"/>
      <c r="I324" s="543"/>
      <c r="J324" s="543"/>
      <c r="K324" s="542"/>
      <c r="L324" s="543"/>
      <c r="M324" s="543"/>
      <c r="N324" s="543"/>
      <c r="O324" s="543"/>
      <c r="P324" s="543"/>
      <c r="Q324" s="543"/>
      <c r="R324" s="543"/>
      <c r="S324" s="543"/>
      <c r="T324" s="543"/>
      <c r="U324" s="543"/>
      <c r="V324" s="543"/>
      <c r="W324" s="543"/>
      <c r="X324" s="543"/>
    </row>
    <row r="325" spans="1:24" ht="15.75" customHeight="1" x14ac:dyDescent="0.2">
      <c r="A325" s="534"/>
      <c r="B325" s="543"/>
      <c r="C325" s="543"/>
      <c r="D325" s="543"/>
      <c r="E325" s="543"/>
      <c r="F325" s="543"/>
      <c r="G325" s="543"/>
      <c r="H325" s="552"/>
      <c r="I325" s="543"/>
      <c r="J325" s="543"/>
      <c r="K325" s="542"/>
      <c r="L325" s="543"/>
      <c r="M325" s="543"/>
      <c r="N325" s="543"/>
      <c r="O325" s="543"/>
      <c r="P325" s="543"/>
      <c r="Q325" s="543"/>
      <c r="R325" s="543"/>
      <c r="S325" s="543"/>
      <c r="T325" s="543"/>
      <c r="U325" s="543"/>
      <c r="V325" s="543"/>
      <c r="W325" s="543"/>
      <c r="X325" s="543"/>
    </row>
    <row r="326" spans="1:24" ht="15.75" customHeight="1" x14ac:dyDescent="0.2">
      <c r="A326" s="534"/>
      <c r="B326" s="543"/>
      <c r="C326" s="543"/>
      <c r="D326" s="543"/>
      <c r="E326" s="543"/>
      <c r="F326" s="543"/>
      <c r="G326" s="543"/>
      <c r="H326" s="552"/>
      <c r="I326" s="543"/>
      <c r="J326" s="543"/>
      <c r="K326" s="542"/>
      <c r="L326" s="543"/>
      <c r="M326" s="543"/>
      <c r="N326" s="543"/>
      <c r="O326" s="543"/>
      <c r="P326" s="543"/>
      <c r="Q326" s="543"/>
      <c r="R326" s="543"/>
      <c r="S326" s="543"/>
      <c r="T326" s="543"/>
      <c r="U326" s="543"/>
      <c r="V326" s="543"/>
      <c r="W326" s="543"/>
      <c r="X326" s="543"/>
    </row>
    <row r="327" spans="1:24" ht="15.75" customHeight="1" x14ac:dyDescent="0.2">
      <c r="A327" s="534"/>
      <c r="B327" s="543"/>
      <c r="C327" s="543"/>
      <c r="D327" s="543"/>
      <c r="E327" s="543"/>
      <c r="F327" s="543"/>
      <c r="G327" s="543"/>
      <c r="H327" s="552"/>
      <c r="I327" s="543"/>
      <c r="J327" s="543"/>
      <c r="K327" s="542"/>
      <c r="L327" s="543"/>
      <c r="M327" s="543"/>
      <c r="N327" s="543"/>
      <c r="O327" s="543"/>
      <c r="P327" s="543"/>
      <c r="Q327" s="543"/>
      <c r="R327" s="543"/>
      <c r="S327" s="543"/>
      <c r="T327" s="543"/>
      <c r="U327" s="543"/>
      <c r="V327" s="543"/>
      <c r="W327" s="543"/>
      <c r="X327" s="543"/>
    </row>
    <row r="328" spans="1:24" ht="15.75" customHeight="1" x14ac:dyDescent="0.2">
      <c r="A328" s="534"/>
      <c r="B328" s="543"/>
      <c r="C328" s="543"/>
      <c r="D328" s="543"/>
      <c r="E328" s="543"/>
      <c r="F328" s="543"/>
      <c r="G328" s="543"/>
      <c r="H328" s="552"/>
      <c r="I328" s="543"/>
      <c r="J328" s="543"/>
      <c r="K328" s="542"/>
      <c r="L328" s="543"/>
      <c r="M328" s="543"/>
      <c r="N328" s="543"/>
      <c r="O328" s="543"/>
      <c r="P328" s="543"/>
      <c r="Q328" s="543"/>
      <c r="R328" s="543"/>
      <c r="S328" s="543"/>
      <c r="T328" s="543"/>
      <c r="U328" s="543"/>
      <c r="V328" s="543"/>
      <c r="W328" s="543"/>
      <c r="X328" s="543"/>
    </row>
    <row r="329" spans="1:24" ht="15.75" customHeight="1" x14ac:dyDescent="0.2">
      <c r="A329" s="534"/>
      <c r="B329" s="543"/>
      <c r="C329" s="543"/>
      <c r="D329" s="543"/>
      <c r="E329" s="543"/>
      <c r="F329" s="543"/>
      <c r="G329" s="543"/>
      <c r="H329" s="552"/>
      <c r="I329" s="543"/>
      <c r="J329" s="543"/>
      <c r="K329" s="542"/>
      <c r="L329" s="543"/>
      <c r="M329" s="543"/>
      <c r="N329" s="543"/>
      <c r="O329" s="543"/>
      <c r="P329" s="543"/>
      <c r="Q329" s="543"/>
      <c r="R329" s="543"/>
      <c r="S329" s="543"/>
      <c r="T329" s="543"/>
      <c r="U329" s="543"/>
      <c r="V329" s="543"/>
      <c r="W329" s="543"/>
      <c r="X329" s="543"/>
    </row>
    <row r="330" spans="1:24" ht="15.75" customHeight="1" x14ac:dyDescent="0.2">
      <c r="A330" s="534"/>
      <c r="B330" s="543"/>
      <c r="C330" s="543"/>
      <c r="D330" s="543"/>
      <c r="E330" s="543"/>
      <c r="F330" s="543"/>
      <c r="G330" s="543"/>
      <c r="H330" s="552"/>
      <c r="I330" s="543"/>
      <c r="J330" s="543"/>
      <c r="K330" s="542"/>
      <c r="L330" s="543"/>
      <c r="M330" s="543"/>
      <c r="N330" s="543"/>
      <c r="O330" s="543"/>
      <c r="P330" s="543"/>
      <c r="Q330" s="543"/>
      <c r="R330" s="543"/>
      <c r="S330" s="543"/>
      <c r="T330" s="543"/>
      <c r="U330" s="543"/>
      <c r="V330" s="543"/>
      <c r="W330" s="543"/>
      <c r="X330" s="543"/>
    </row>
    <row r="331" spans="1:24" ht="15.75" customHeight="1" x14ac:dyDescent="0.2">
      <c r="A331" s="534"/>
      <c r="B331" s="543"/>
      <c r="C331" s="543"/>
      <c r="D331" s="543"/>
      <c r="E331" s="543"/>
      <c r="F331" s="543"/>
      <c r="G331" s="543"/>
      <c r="H331" s="552"/>
      <c r="I331" s="543"/>
      <c r="J331" s="543"/>
      <c r="K331" s="542"/>
      <c r="L331" s="543"/>
      <c r="M331" s="543"/>
      <c r="N331" s="543"/>
      <c r="O331" s="543"/>
      <c r="P331" s="543"/>
      <c r="Q331" s="543"/>
      <c r="R331" s="543"/>
      <c r="S331" s="543"/>
      <c r="T331" s="543"/>
      <c r="U331" s="543"/>
      <c r="V331" s="543"/>
      <c r="W331" s="543"/>
      <c r="X331" s="543"/>
    </row>
    <row r="332" spans="1:24" ht="15.75" customHeight="1" x14ac:dyDescent="0.2">
      <c r="A332" s="534"/>
      <c r="B332" s="543"/>
      <c r="C332" s="543"/>
      <c r="D332" s="543"/>
      <c r="E332" s="543"/>
      <c r="F332" s="543"/>
      <c r="G332" s="543"/>
      <c r="H332" s="552"/>
      <c r="I332" s="543"/>
      <c r="J332" s="543"/>
      <c r="K332" s="542"/>
      <c r="L332" s="543"/>
      <c r="M332" s="543"/>
      <c r="N332" s="543"/>
      <c r="O332" s="543"/>
      <c r="P332" s="543"/>
      <c r="Q332" s="543"/>
      <c r="R332" s="543"/>
      <c r="S332" s="543"/>
      <c r="T332" s="543"/>
      <c r="U332" s="543"/>
      <c r="V332" s="543"/>
      <c r="W332" s="543"/>
      <c r="X332" s="543"/>
    </row>
    <row r="333" spans="1:24" ht="15.75" customHeight="1" x14ac:dyDescent="0.2">
      <c r="A333" s="534"/>
      <c r="B333" s="543"/>
      <c r="C333" s="543"/>
      <c r="D333" s="543"/>
      <c r="E333" s="543"/>
      <c r="F333" s="543"/>
      <c r="G333" s="543"/>
      <c r="H333" s="552"/>
      <c r="I333" s="543"/>
      <c r="J333" s="543"/>
      <c r="K333" s="542"/>
      <c r="L333" s="543"/>
      <c r="M333" s="543"/>
      <c r="N333" s="543"/>
      <c r="O333" s="543"/>
      <c r="P333" s="543"/>
      <c r="Q333" s="543"/>
      <c r="R333" s="543"/>
      <c r="S333" s="543"/>
      <c r="T333" s="543"/>
      <c r="U333" s="543"/>
      <c r="V333" s="543"/>
      <c r="W333" s="543"/>
      <c r="X333" s="543"/>
    </row>
    <row r="334" spans="1:24" ht="15.75" customHeight="1" x14ac:dyDescent="0.2">
      <c r="A334" s="534"/>
      <c r="B334" s="543"/>
      <c r="C334" s="543"/>
      <c r="D334" s="543"/>
      <c r="E334" s="543"/>
      <c r="F334" s="543"/>
      <c r="G334" s="543"/>
      <c r="H334" s="552"/>
      <c r="I334" s="543"/>
      <c r="J334" s="543"/>
      <c r="K334" s="542"/>
      <c r="L334" s="543"/>
      <c r="M334" s="543"/>
      <c r="N334" s="543"/>
      <c r="O334" s="543"/>
      <c r="P334" s="543"/>
      <c r="Q334" s="543"/>
      <c r="R334" s="543"/>
      <c r="S334" s="543"/>
      <c r="T334" s="543"/>
      <c r="U334" s="543"/>
      <c r="V334" s="543"/>
      <c r="W334" s="543"/>
      <c r="X334" s="543"/>
    </row>
    <row r="335" spans="1:24" ht="15.75" customHeight="1" x14ac:dyDescent="0.2">
      <c r="A335" s="534"/>
      <c r="B335" s="543"/>
      <c r="C335" s="543"/>
      <c r="D335" s="543"/>
      <c r="E335" s="543"/>
      <c r="F335" s="543"/>
      <c r="G335" s="543"/>
      <c r="H335" s="552"/>
      <c r="I335" s="543"/>
      <c r="J335" s="543"/>
      <c r="K335" s="542"/>
      <c r="L335" s="543"/>
      <c r="M335" s="543"/>
      <c r="N335" s="543"/>
      <c r="O335" s="543"/>
      <c r="P335" s="543"/>
      <c r="Q335" s="543"/>
      <c r="R335" s="543"/>
      <c r="S335" s="543"/>
      <c r="T335" s="543"/>
      <c r="U335" s="543"/>
      <c r="V335" s="543"/>
      <c r="W335" s="543"/>
      <c r="X335" s="543"/>
    </row>
    <row r="336" spans="1:24" ht="15.75" customHeight="1" x14ac:dyDescent="0.2">
      <c r="A336" s="534"/>
      <c r="B336" s="543"/>
      <c r="C336" s="543"/>
      <c r="D336" s="543"/>
      <c r="E336" s="543"/>
      <c r="F336" s="543"/>
      <c r="G336" s="543"/>
      <c r="H336" s="552"/>
      <c r="I336" s="543"/>
      <c r="J336" s="543"/>
      <c r="K336" s="542"/>
      <c r="L336" s="543"/>
      <c r="M336" s="543"/>
      <c r="N336" s="543"/>
      <c r="O336" s="543"/>
      <c r="P336" s="543"/>
      <c r="Q336" s="543"/>
      <c r="R336" s="543"/>
      <c r="S336" s="543"/>
      <c r="T336" s="543"/>
      <c r="U336" s="543"/>
      <c r="V336" s="543"/>
      <c r="W336" s="543"/>
      <c r="X336" s="543"/>
    </row>
    <row r="337" spans="1:24" ht="15.75" customHeight="1" x14ac:dyDescent="0.2">
      <c r="A337" s="534"/>
      <c r="B337" s="543"/>
      <c r="C337" s="543"/>
      <c r="D337" s="543"/>
      <c r="E337" s="543"/>
      <c r="F337" s="543"/>
      <c r="G337" s="543"/>
      <c r="H337" s="552"/>
      <c r="I337" s="543"/>
      <c r="J337" s="543"/>
      <c r="K337" s="542"/>
      <c r="L337" s="543"/>
      <c r="M337" s="543"/>
      <c r="N337" s="543"/>
      <c r="O337" s="543"/>
      <c r="P337" s="543"/>
      <c r="Q337" s="543"/>
      <c r="R337" s="543"/>
      <c r="S337" s="543"/>
      <c r="T337" s="543"/>
      <c r="U337" s="543"/>
      <c r="V337" s="543"/>
      <c r="W337" s="543"/>
      <c r="X337" s="543"/>
    </row>
    <row r="338" spans="1:24" ht="15.75" customHeight="1" x14ac:dyDescent="0.2">
      <c r="A338" s="534"/>
      <c r="B338" s="543"/>
      <c r="C338" s="543"/>
      <c r="D338" s="543"/>
      <c r="E338" s="543"/>
      <c r="F338" s="543"/>
      <c r="G338" s="543"/>
      <c r="H338" s="552"/>
      <c r="I338" s="543"/>
      <c r="J338" s="543"/>
      <c r="K338" s="542"/>
      <c r="L338" s="543"/>
      <c r="M338" s="543"/>
      <c r="N338" s="543"/>
      <c r="O338" s="543"/>
      <c r="P338" s="543"/>
      <c r="Q338" s="543"/>
      <c r="R338" s="543"/>
      <c r="S338" s="543"/>
      <c r="T338" s="543"/>
      <c r="U338" s="543"/>
      <c r="V338" s="543"/>
      <c r="W338" s="543"/>
      <c r="X338" s="543"/>
    </row>
    <row r="339" spans="1:24" ht="15.75" customHeight="1" x14ac:dyDescent="0.2">
      <c r="A339" s="534"/>
      <c r="B339" s="543"/>
      <c r="C339" s="543"/>
      <c r="D339" s="543"/>
      <c r="E339" s="543"/>
      <c r="F339" s="543"/>
      <c r="G339" s="543"/>
      <c r="H339" s="552"/>
      <c r="I339" s="543"/>
      <c r="J339" s="543"/>
      <c r="K339" s="542"/>
      <c r="L339" s="543"/>
      <c r="M339" s="543"/>
      <c r="N339" s="543"/>
      <c r="O339" s="543"/>
      <c r="P339" s="543"/>
      <c r="Q339" s="543"/>
      <c r="R339" s="543"/>
      <c r="S339" s="543"/>
      <c r="T339" s="543"/>
      <c r="U339" s="543"/>
      <c r="V339" s="543"/>
      <c r="W339" s="543"/>
      <c r="X339" s="543"/>
    </row>
    <row r="340" spans="1:24" ht="15.75" customHeight="1" x14ac:dyDescent="0.2">
      <c r="A340" s="534"/>
      <c r="B340" s="543"/>
      <c r="C340" s="543"/>
      <c r="D340" s="543"/>
      <c r="E340" s="543"/>
      <c r="F340" s="543"/>
      <c r="G340" s="543"/>
      <c r="H340" s="552"/>
      <c r="I340" s="543"/>
      <c r="J340" s="543"/>
      <c r="K340" s="542"/>
      <c r="L340" s="543"/>
      <c r="M340" s="543"/>
      <c r="N340" s="543"/>
      <c r="O340" s="543"/>
      <c r="P340" s="543"/>
      <c r="Q340" s="543"/>
      <c r="R340" s="543"/>
      <c r="S340" s="543"/>
      <c r="T340" s="543"/>
      <c r="U340" s="543"/>
      <c r="V340" s="543"/>
      <c r="W340" s="543"/>
      <c r="X340" s="543"/>
    </row>
    <row r="341" spans="1:24" ht="15.75" customHeight="1" x14ac:dyDescent="0.2">
      <c r="A341" s="534"/>
      <c r="B341" s="543"/>
      <c r="C341" s="543"/>
      <c r="D341" s="543"/>
      <c r="E341" s="543"/>
      <c r="F341" s="543"/>
      <c r="G341" s="543"/>
      <c r="H341" s="552"/>
      <c r="I341" s="543"/>
      <c r="J341" s="543"/>
      <c r="K341" s="542"/>
      <c r="L341" s="543"/>
      <c r="M341" s="543"/>
      <c r="N341" s="543"/>
      <c r="O341" s="543"/>
      <c r="P341" s="543"/>
      <c r="Q341" s="543"/>
      <c r="R341" s="543"/>
      <c r="S341" s="543"/>
      <c r="T341" s="543"/>
      <c r="U341" s="543"/>
      <c r="V341" s="543"/>
      <c r="W341" s="543"/>
      <c r="X341" s="543"/>
    </row>
    <row r="342" spans="1:24" ht="15.75" customHeight="1" x14ac:dyDescent="0.2">
      <c r="A342" s="534"/>
      <c r="B342" s="543"/>
      <c r="C342" s="543"/>
      <c r="D342" s="543"/>
      <c r="E342" s="543"/>
      <c r="F342" s="543"/>
      <c r="G342" s="543"/>
      <c r="H342" s="552"/>
      <c r="I342" s="543"/>
      <c r="J342" s="543"/>
      <c r="K342" s="542"/>
      <c r="L342" s="543"/>
      <c r="M342" s="543"/>
      <c r="N342" s="543"/>
      <c r="O342" s="543"/>
      <c r="P342" s="543"/>
      <c r="Q342" s="543"/>
      <c r="R342" s="543"/>
      <c r="S342" s="543"/>
      <c r="T342" s="543"/>
      <c r="U342" s="543"/>
      <c r="V342" s="543"/>
      <c r="W342" s="543"/>
      <c r="X342" s="543"/>
    </row>
    <row r="343" spans="1:24" ht="15.75" customHeight="1" x14ac:dyDescent="0.2">
      <c r="A343" s="534"/>
      <c r="B343" s="543"/>
      <c r="C343" s="543"/>
      <c r="D343" s="543"/>
      <c r="E343" s="543"/>
      <c r="F343" s="543"/>
      <c r="G343" s="543"/>
      <c r="H343" s="552"/>
      <c r="I343" s="543"/>
      <c r="J343" s="543"/>
      <c r="K343" s="542"/>
      <c r="L343" s="543"/>
      <c r="M343" s="543"/>
      <c r="N343" s="543"/>
      <c r="O343" s="543"/>
      <c r="P343" s="543"/>
      <c r="Q343" s="543"/>
      <c r="R343" s="543"/>
      <c r="S343" s="543"/>
      <c r="T343" s="543"/>
      <c r="U343" s="543"/>
      <c r="V343" s="543"/>
      <c r="W343" s="543"/>
      <c r="X343" s="543"/>
    </row>
    <row r="344" spans="1:24" ht="15.75" customHeight="1" x14ac:dyDescent="0.2">
      <c r="A344" s="534"/>
      <c r="B344" s="543"/>
      <c r="C344" s="543"/>
      <c r="D344" s="543"/>
      <c r="E344" s="543"/>
      <c r="F344" s="543"/>
      <c r="G344" s="543"/>
      <c r="H344" s="552"/>
      <c r="I344" s="543"/>
      <c r="J344" s="543"/>
      <c r="K344" s="542"/>
      <c r="L344" s="543"/>
      <c r="M344" s="543"/>
      <c r="N344" s="543"/>
      <c r="O344" s="543"/>
      <c r="P344" s="543"/>
      <c r="Q344" s="543"/>
      <c r="R344" s="543"/>
      <c r="S344" s="543"/>
      <c r="T344" s="543"/>
      <c r="U344" s="543"/>
      <c r="V344" s="543"/>
      <c r="W344" s="543"/>
      <c r="X344" s="543"/>
    </row>
    <row r="345" spans="1:24" ht="15.75" customHeight="1" x14ac:dyDescent="0.2">
      <c r="A345" s="534"/>
      <c r="B345" s="543"/>
      <c r="C345" s="543"/>
      <c r="D345" s="543"/>
      <c r="E345" s="543"/>
      <c r="F345" s="543"/>
      <c r="G345" s="543"/>
      <c r="H345" s="552"/>
      <c r="I345" s="543"/>
      <c r="J345" s="543"/>
      <c r="K345" s="542"/>
      <c r="L345" s="543"/>
      <c r="M345" s="543"/>
      <c r="N345" s="543"/>
      <c r="O345" s="543"/>
      <c r="P345" s="543"/>
      <c r="Q345" s="543"/>
      <c r="R345" s="543"/>
      <c r="S345" s="543"/>
      <c r="T345" s="543"/>
      <c r="U345" s="543"/>
      <c r="V345" s="543"/>
      <c r="W345" s="543"/>
      <c r="X345" s="543"/>
    </row>
    <row r="346" spans="1:24" ht="15.75" customHeight="1" x14ac:dyDescent="0.2">
      <c r="A346" s="534"/>
      <c r="B346" s="543"/>
      <c r="C346" s="543"/>
      <c r="D346" s="543"/>
      <c r="E346" s="543"/>
      <c r="F346" s="543"/>
      <c r="G346" s="543"/>
      <c r="H346" s="552"/>
      <c r="I346" s="543"/>
      <c r="J346" s="543"/>
      <c r="K346" s="542"/>
      <c r="L346" s="543"/>
      <c r="M346" s="543"/>
      <c r="N346" s="543"/>
      <c r="O346" s="543"/>
      <c r="P346" s="543"/>
      <c r="Q346" s="543"/>
      <c r="R346" s="543"/>
      <c r="S346" s="543"/>
      <c r="T346" s="543"/>
      <c r="U346" s="543"/>
      <c r="V346" s="543"/>
      <c r="W346" s="543"/>
      <c r="X346" s="543"/>
    </row>
    <row r="347" spans="1:24" ht="15.75" customHeight="1" x14ac:dyDescent="0.2">
      <c r="A347" s="534"/>
      <c r="B347" s="543"/>
      <c r="C347" s="543"/>
      <c r="D347" s="543"/>
      <c r="E347" s="543"/>
      <c r="F347" s="543"/>
      <c r="G347" s="543"/>
      <c r="H347" s="552"/>
      <c r="I347" s="543"/>
      <c r="J347" s="543"/>
      <c r="K347" s="542"/>
      <c r="L347" s="543"/>
      <c r="M347" s="543"/>
      <c r="N347" s="543"/>
      <c r="O347" s="543"/>
      <c r="P347" s="543"/>
      <c r="Q347" s="543"/>
      <c r="R347" s="543"/>
      <c r="S347" s="543"/>
      <c r="T347" s="543"/>
      <c r="U347" s="543"/>
      <c r="V347" s="543"/>
      <c r="W347" s="543"/>
      <c r="X347" s="543"/>
    </row>
    <row r="348" spans="1:24" ht="15.75" customHeight="1" x14ac:dyDescent="0.2">
      <c r="A348" s="534"/>
      <c r="B348" s="543"/>
      <c r="C348" s="543"/>
      <c r="D348" s="543"/>
      <c r="E348" s="543"/>
      <c r="F348" s="543"/>
      <c r="G348" s="543"/>
      <c r="H348" s="552"/>
      <c r="I348" s="543"/>
      <c r="J348" s="543"/>
      <c r="K348" s="542"/>
      <c r="L348" s="543"/>
      <c r="M348" s="543"/>
      <c r="N348" s="543"/>
      <c r="O348" s="543"/>
      <c r="P348" s="543"/>
      <c r="Q348" s="543"/>
      <c r="R348" s="543"/>
      <c r="S348" s="543"/>
      <c r="T348" s="543"/>
      <c r="U348" s="543"/>
      <c r="V348" s="543"/>
      <c r="W348" s="543"/>
      <c r="X348" s="543"/>
    </row>
    <row r="349" spans="1:24" ht="15.75" customHeight="1" x14ac:dyDescent="0.2">
      <c r="A349" s="534"/>
      <c r="B349" s="543"/>
      <c r="C349" s="543"/>
      <c r="D349" s="543"/>
      <c r="E349" s="543"/>
      <c r="F349" s="543"/>
      <c r="G349" s="543"/>
      <c r="H349" s="552"/>
      <c r="I349" s="543"/>
      <c r="J349" s="543"/>
      <c r="K349" s="542"/>
      <c r="L349" s="543"/>
      <c r="M349" s="543"/>
      <c r="N349" s="543"/>
      <c r="O349" s="543"/>
      <c r="P349" s="543"/>
      <c r="Q349" s="543"/>
      <c r="R349" s="543"/>
      <c r="S349" s="543"/>
      <c r="T349" s="543"/>
      <c r="U349" s="543"/>
      <c r="V349" s="543"/>
      <c r="W349" s="543"/>
      <c r="X349" s="543"/>
    </row>
    <row r="350" spans="1:24" ht="15.75" customHeight="1" x14ac:dyDescent="0.2">
      <c r="A350" s="534"/>
      <c r="B350" s="543"/>
      <c r="C350" s="543"/>
      <c r="D350" s="543"/>
      <c r="E350" s="543"/>
      <c r="F350" s="543"/>
      <c r="G350" s="543"/>
      <c r="H350" s="552"/>
      <c r="I350" s="543"/>
      <c r="J350" s="543"/>
      <c r="K350" s="542"/>
      <c r="L350" s="543"/>
      <c r="M350" s="543"/>
      <c r="N350" s="543"/>
      <c r="O350" s="543"/>
      <c r="P350" s="543"/>
      <c r="Q350" s="543"/>
      <c r="R350" s="543"/>
      <c r="S350" s="543"/>
      <c r="T350" s="543"/>
      <c r="U350" s="543"/>
      <c r="V350" s="543"/>
      <c r="W350" s="543"/>
      <c r="X350" s="543"/>
    </row>
    <row r="351" spans="1:24" ht="15.75" customHeight="1" x14ac:dyDescent="0.2">
      <c r="A351" s="534"/>
      <c r="B351" s="543"/>
      <c r="C351" s="543"/>
      <c r="D351" s="543"/>
      <c r="E351" s="543"/>
      <c r="F351" s="543"/>
      <c r="G351" s="543"/>
      <c r="H351" s="552"/>
      <c r="I351" s="543"/>
      <c r="J351" s="543"/>
      <c r="K351" s="542"/>
      <c r="L351" s="543"/>
      <c r="M351" s="543"/>
      <c r="N351" s="543"/>
      <c r="O351" s="543"/>
      <c r="P351" s="543"/>
      <c r="Q351" s="543"/>
      <c r="R351" s="543"/>
      <c r="S351" s="543"/>
      <c r="T351" s="543"/>
      <c r="U351" s="543"/>
      <c r="V351" s="543"/>
      <c r="W351" s="543"/>
      <c r="X351" s="543"/>
    </row>
    <row r="352" spans="1:24" ht="15.75" customHeight="1" x14ac:dyDescent="0.2">
      <c r="A352" s="534"/>
      <c r="B352" s="543"/>
      <c r="C352" s="543"/>
      <c r="D352" s="543"/>
      <c r="E352" s="543"/>
      <c r="F352" s="543"/>
      <c r="G352" s="543"/>
      <c r="H352" s="552"/>
      <c r="I352" s="543"/>
      <c r="J352" s="543"/>
      <c r="K352" s="542"/>
      <c r="L352" s="543"/>
      <c r="M352" s="543"/>
      <c r="N352" s="543"/>
      <c r="O352" s="543"/>
      <c r="P352" s="543"/>
      <c r="Q352" s="543"/>
      <c r="R352" s="543"/>
      <c r="S352" s="543"/>
      <c r="T352" s="543"/>
      <c r="U352" s="543"/>
      <c r="V352" s="543"/>
      <c r="W352" s="543"/>
      <c r="X352" s="543"/>
    </row>
    <row r="353" spans="1:24" ht="15.75" customHeight="1" x14ac:dyDescent="0.2">
      <c r="A353" s="534"/>
      <c r="B353" s="543"/>
      <c r="C353" s="543"/>
      <c r="D353" s="543"/>
      <c r="E353" s="543"/>
      <c r="F353" s="543"/>
      <c r="G353" s="543"/>
      <c r="H353" s="552"/>
      <c r="I353" s="543"/>
      <c r="J353" s="543"/>
      <c r="K353" s="542"/>
      <c r="L353" s="543"/>
      <c r="M353" s="543"/>
      <c r="N353" s="543"/>
      <c r="O353" s="543"/>
      <c r="P353" s="543"/>
      <c r="Q353" s="543"/>
      <c r="R353" s="543"/>
      <c r="S353" s="543"/>
      <c r="T353" s="543"/>
      <c r="U353" s="543"/>
      <c r="V353" s="543"/>
      <c r="W353" s="543"/>
      <c r="X353" s="543"/>
    </row>
    <row r="354" spans="1:24" ht="15.75" customHeight="1" x14ac:dyDescent="0.2">
      <c r="A354" s="534"/>
      <c r="B354" s="543"/>
      <c r="C354" s="543"/>
      <c r="D354" s="543"/>
      <c r="E354" s="543"/>
      <c r="F354" s="543"/>
      <c r="G354" s="543"/>
      <c r="H354" s="552"/>
      <c r="I354" s="543"/>
      <c r="J354" s="543"/>
      <c r="K354" s="542"/>
      <c r="L354" s="543"/>
      <c r="M354" s="543"/>
      <c r="N354" s="543"/>
      <c r="O354" s="543"/>
      <c r="P354" s="543"/>
      <c r="Q354" s="543"/>
      <c r="R354" s="543"/>
      <c r="S354" s="543"/>
      <c r="T354" s="543"/>
      <c r="U354" s="543"/>
      <c r="V354" s="543"/>
      <c r="W354" s="543"/>
      <c r="X354" s="543"/>
    </row>
    <row r="355" spans="1:24" ht="15.75" customHeight="1" x14ac:dyDescent="0.2">
      <c r="A355" s="534"/>
      <c r="B355" s="543"/>
      <c r="C355" s="543"/>
      <c r="D355" s="543"/>
      <c r="E355" s="543"/>
      <c r="F355" s="543"/>
      <c r="G355" s="543"/>
      <c r="H355" s="552"/>
      <c r="I355" s="543"/>
      <c r="J355" s="543"/>
      <c r="K355" s="542"/>
      <c r="L355" s="543"/>
      <c r="M355" s="543"/>
      <c r="N355" s="543"/>
      <c r="O355" s="543"/>
      <c r="P355" s="543"/>
      <c r="Q355" s="543"/>
      <c r="R355" s="543"/>
      <c r="S355" s="543"/>
      <c r="T355" s="543"/>
      <c r="U355" s="543"/>
      <c r="V355" s="543"/>
      <c r="W355" s="543"/>
      <c r="X355" s="543"/>
    </row>
    <row r="356" spans="1:24" ht="15.75" customHeight="1" x14ac:dyDescent="0.2">
      <c r="A356" s="534"/>
      <c r="B356" s="543"/>
      <c r="C356" s="543"/>
      <c r="D356" s="543"/>
      <c r="E356" s="543"/>
      <c r="F356" s="543"/>
      <c r="G356" s="543"/>
      <c r="H356" s="552"/>
      <c r="I356" s="543"/>
      <c r="J356" s="543"/>
      <c r="K356" s="542"/>
      <c r="L356" s="543"/>
      <c r="M356" s="543"/>
      <c r="N356" s="543"/>
      <c r="O356" s="543"/>
      <c r="P356" s="543"/>
      <c r="Q356" s="543"/>
      <c r="R356" s="543"/>
      <c r="S356" s="543"/>
      <c r="T356" s="543"/>
      <c r="U356" s="543"/>
      <c r="V356" s="543"/>
      <c r="W356" s="543"/>
      <c r="X356" s="543"/>
    </row>
    <row r="357" spans="1:24" ht="15.75" customHeight="1" x14ac:dyDescent="0.2">
      <c r="A357" s="534"/>
      <c r="B357" s="543"/>
      <c r="C357" s="543"/>
      <c r="D357" s="543"/>
      <c r="E357" s="543"/>
      <c r="F357" s="543"/>
      <c r="G357" s="543"/>
      <c r="H357" s="552"/>
      <c r="I357" s="543"/>
      <c r="J357" s="543"/>
      <c r="K357" s="542"/>
      <c r="L357" s="543"/>
      <c r="M357" s="543"/>
      <c r="N357" s="543"/>
      <c r="O357" s="543"/>
      <c r="P357" s="543"/>
      <c r="Q357" s="543"/>
      <c r="R357" s="543"/>
      <c r="S357" s="543"/>
      <c r="T357" s="543"/>
      <c r="U357" s="543"/>
      <c r="V357" s="543"/>
      <c r="W357" s="543"/>
      <c r="X357" s="543"/>
    </row>
    <row r="358" spans="1:24" ht="15.75" customHeight="1" x14ac:dyDescent="0.2">
      <c r="A358" s="534"/>
      <c r="B358" s="543"/>
      <c r="C358" s="543"/>
      <c r="D358" s="543"/>
      <c r="E358" s="543"/>
      <c r="F358" s="543"/>
      <c r="G358" s="543"/>
      <c r="H358" s="552"/>
      <c r="I358" s="543"/>
      <c r="J358" s="543"/>
      <c r="K358" s="542"/>
      <c r="L358" s="543"/>
      <c r="M358" s="543"/>
      <c r="N358" s="543"/>
      <c r="O358" s="543"/>
      <c r="P358" s="543"/>
      <c r="Q358" s="543"/>
      <c r="R358" s="543"/>
      <c r="S358" s="543"/>
      <c r="T358" s="543"/>
      <c r="U358" s="543"/>
      <c r="V358" s="543"/>
      <c r="W358" s="543"/>
      <c r="X358" s="543"/>
    </row>
    <row r="359" spans="1:24" ht="15.75" customHeight="1" x14ac:dyDescent="0.2">
      <c r="A359" s="534"/>
      <c r="B359" s="543"/>
      <c r="C359" s="543"/>
      <c r="D359" s="543"/>
      <c r="E359" s="543"/>
      <c r="F359" s="543"/>
      <c r="G359" s="543"/>
      <c r="H359" s="552"/>
      <c r="I359" s="543"/>
      <c r="J359" s="543"/>
      <c r="K359" s="542"/>
      <c r="L359" s="543"/>
      <c r="M359" s="543"/>
      <c r="N359" s="543"/>
      <c r="O359" s="543"/>
      <c r="P359" s="543"/>
      <c r="Q359" s="543"/>
      <c r="R359" s="543"/>
      <c r="S359" s="543"/>
      <c r="T359" s="543"/>
      <c r="U359" s="543"/>
      <c r="V359" s="543"/>
      <c r="W359" s="543"/>
      <c r="X359" s="543"/>
    </row>
    <row r="360" spans="1:24" ht="15.75" customHeight="1" x14ac:dyDescent="0.2">
      <c r="A360" s="534"/>
      <c r="B360" s="543"/>
      <c r="C360" s="543"/>
      <c r="D360" s="543"/>
      <c r="E360" s="543"/>
      <c r="F360" s="543"/>
      <c r="G360" s="543"/>
      <c r="H360" s="552"/>
      <c r="I360" s="543"/>
      <c r="J360" s="543"/>
      <c r="K360" s="542"/>
      <c r="L360" s="543"/>
      <c r="M360" s="543"/>
      <c r="N360" s="543"/>
      <c r="O360" s="543"/>
      <c r="P360" s="543"/>
      <c r="Q360" s="543"/>
      <c r="R360" s="543"/>
      <c r="S360" s="543"/>
      <c r="T360" s="543"/>
      <c r="U360" s="543"/>
      <c r="V360" s="543"/>
      <c r="W360" s="543"/>
      <c r="X360" s="543"/>
    </row>
    <row r="361" spans="1:24" ht="15.75" customHeight="1" x14ac:dyDescent="0.2">
      <c r="A361" s="534"/>
      <c r="B361" s="543"/>
      <c r="C361" s="543"/>
      <c r="D361" s="543"/>
      <c r="E361" s="543"/>
      <c r="F361" s="543"/>
      <c r="G361" s="543"/>
      <c r="H361" s="552"/>
      <c r="I361" s="543"/>
      <c r="J361" s="543"/>
      <c r="K361" s="542"/>
      <c r="L361" s="543"/>
      <c r="M361" s="543"/>
      <c r="N361" s="543"/>
      <c r="O361" s="543"/>
      <c r="P361" s="543"/>
      <c r="Q361" s="543"/>
      <c r="R361" s="543"/>
      <c r="S361" s="543"/>
      <c r="T361" s="543"/>
      <c r="U361" s="543"/>
      <c r="V361" s="543"/>
      <c r="W361" s="543"/>
      <c r="X361" s="543"/>
    </row>
    <row r="362" spans="1:24" ht="15.75" customHeight="1" x14ac:dyDescent="0.2">
      <c r="A362" s="534"/>
      <c r="B362" s="543"/>
      <c r="C362" s="543"/>
      <c r="D362" s="543"/>
      <c r="E362" s="543"/>
      <c r="F362" s="543"/>
      <c r="G362" s="543"/>
      <c r="H362" s="552"/>
      <c r="I362" s="543"/>
      <c r="J362" s="543"/>
      <c r="K362" s="542"/>
      <c r="L362" s="543"/>
      <c r="M362" s="543"/>
      <c r="N362" s="543"/>
      <c r="O362" s="543"/>
      <c r="P362" s="543"/>
      <c r="Q362" s="543"/>
      <c r="R362" s="543"/>
      <c r="S362" s="543"/>
      <c r="T362" s="543"/>
      <c r="U362" s="543"/>
      <c r="V362" s="543"/>
      <c r="W362" s="543"/>
      <c r="X362" s="543"/>
    </row>
    <row r="363" spans="1:24" ht="15.75" customHeight="1" x14ac:dyDescent="0.2">
      <c r="A363" s="534"/>
      <c r="B363" s="543"/>
      <c r="C363" s="543"/>
      <c r="D363" s="543"/>
      <c r="E363" s="543"/>
      <c r="F363" s="543"/>
      <c r="G363" s="543"/>
      <c r="H363" s="552"/>
      <c r="I363" s="543"/>
      <c r="J363" s="543"/>
      <c r="K363" s="542"/>
      <c r="L363" s="543"/>
      <c r="M363" s="543"/>
      <c r="N363" s="543"/>
      <c r="O363" s="543"/>
      <c r="P363" s="543"/>
      <c r="Q363" s="543"/>
      <c r="R363" s="543"/>
      <c r="S363" s="543"/>
      <c r="T363" s="543"/>
      <c r="U363" s="543"/>
      <c r="V363" s="543"/>
      <c r="W363" s="543"/>
      <c r="X363" s="543"/>
    </row>
    <row r="364" spans="1:24" ht="15.75" customHeight="1" x14ac:dyDescent="0.2">
      <c r="A364" s="534"/>
      <c r="B364" s="543"/>
      <c r="C364" s="543"/>
      <c r="D364" s="543"/>
      <c r="E364" s="543"/>
      <c r="F364" s="543"/>
      <c r="G364" s="543"/>
      <c r="H364" s="552"/>
      <c r="I364" s="543"/>
      <c r="J364" s="543"/>
      <c r="K364" s="542"/>
      <c r="L364" s="543"/>
      <c r="M364" s="543"/>
      <c r="N364" s="543"/>
      <c r="O364" s="543"/>
      <c r="P364" s="543"/>
      <c r="Q364" s="543"/>
      <c r="R364" s="543"/>
      <c r="S364" s="543"/>
      <c r="T364" s="543"/>
      <c r="U364" s="543"/>
      <c r="V364" s="543"/>
      <c r="W364" s="543"/>
      <c r="X364" s="543"/>
    </row>
    <row r="365" spans="1:24" ht="15.75" customHeight="1" x14ac:dyDescent="0.2">
      <c r="A365" s="534"/>
      <c r="B365" s="543"/>
      <c r="C365" s="543"/>
      <c r="D365" s="543"/>
      <c r="E365" s="543"/>
      <c r="F365" s="543"/>
      <c r="G365" s="543"/>
      <c r="H365" s="552"/>
      <c r="I365" s="543"/>
      <c r="J365" s="543"/>
      <c r="K365" s="542"/>
      <c r="L365" s="543"/>
      <c r="M365" s="543"/>
      <c r="N365" s="543"/>
      <c r="O365" s="543"/>
      <c r="P365" s="543"/>
      <c r="Q365" s="543"/>
      <c r="R365" s="543"/>
      <c r="S365" s="543"/>
      <c r="T365" s="543"/>
      <c r="U365" s="543"/>
      <c r="V365" s="543"/>
      <c r="W365" s="543"/>
      <c r="X365" s="543"/>
    </row>
    <row r="366" spans="1:24" ht="15.75" customHeight="1" x14ac:dyDescent="0.2">
      <c r="A366" s="534"/>
      <c r="B366" s="543"/>
      <c r="C366" s="543"/>
      <c r="D366" s="543"/>
      <c r="E366" s="543"/>
      <c r="F366" s="543"/>
      <c r="G366" s="543"/>
      <c r="H366" s="552"/>
      <c r="I366" s="543"/>
      <c r="J366" s="543"/>
      <c r="K366" s="542"/>
      <c r="L366" s="543"/>
      <c r="M366" s="543"/>
      <c r="N366" s="543"/>
      <c r="O366" s="543"/>
      <c r="P366" s="543"/>
      <c r="Q366" s="543"/>
      <c r="R366" s="543"/>
      <c r="S366" s="543"/>
      <c r="T366" s="543"/>
      <c r="U366" s="543"/>
      <c r="V366" s="543"/>
      <c r="W366" s="543"/>
      <c r="X366" s="543"/>
    </row>
    <row r="367" spans="1:24" ht="15.75" customHeight="1" x14ac:dyDescent="0.2">
      <c r="A367" s="534"/>
      <c r="B367" s="543"/>
      <c r="C367" s="543"/>
      <c r="D367" s="543"/>
      <c r="E367" s="543"/>
      <c r="F367" s="543"/>
      <c r="G367" s="543"/>
      <c r="H367" s="552"/>
      <c r="I367" s="543"/>
      <c r="J367" s="543"/>
      <c r="K367" s="542"/>
      <c r="L367" s="543"/>
      <c r="M367" s="543"/>
      <c r="N367" s="543"/>
      <c r="O367" s="543"/>
      <c r="P367" s="543"/>
      <c r="Q367" s="543"/>
      <c r="R367" s="543"/>
      <c r="S367" s="543"/>
      <c r="T367" s="543"/>
      <c r="U367" s="543"/>
      <c r="V367" s="543"/>
      <c r="W367" s="543"/>
      <c r="X367" s="543"/>
    </row>
    <row r="368" spans="1:24" ht="15.75" customHeight="1" x14ac:dyDescent="0.2">
      <c r="A368" s="534"/>
      <c r="B368" s="543"/>
      <c r="C368" s="543"/>
      <c r="D368" s="543"/>
      <c r="E368" s="543"/>
      <c r="F368" s="543"/>
      <c r="G368" s="543"/>
      <c r="H368" s="552"/>
      <c r="I368" s="543"/>
      <c r="J368" s="543"/>
      <c r="K368" s="542"/>
      <c r="L368" s="543"/>
      <c r="M368" s="543"/>
      <c r="N368" s="543"/>
      <c r="O368" s="543"/>
      <c r="P368" s="543"/>
      <c r="Q368" s="543"/>
      <c r="R368" s="543"/>
      <c r="S368" s="543"/>
      <c r="T368" s="543"/>
      <c r="U368" s="543"/>
      <c r="V368" s="543"/>
      <c r="W368" s="543"/>
      <c r="X368" s="543"/>
    </row>
  </sheetData>
  <mergeCells count="5">
    <mergeCell ref="A1:C1"/>
    <mergeCell ref="A2:C2"/>
    <mergeCell ref="A3:C3"/>
    <mergeCell ref="A4:J4"/>
    <mergeCell ref="A5: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0"/>
  <sheetViews>
    <sheetView workbookViewId="0">
      <selection activeCell="J12" sqref="J12"/>
    </sheetView>
  </sheetViews>
  <sheetFormatPr defaultColWidth="9.140625" defaultRowHeight="18.75" x14ac:dyDescent="0.25"/>
  <cols>
    <col min="1" max="1" width="3.85546875" style="126" customWidth="1"/>
    <col min="2" max="2" width="3" style="141" bestFit="1" customWidth="1"/>
    <col min="3" max="3" width="44" style="126" bestFit="1" customWidth="1"/>
    <col min="4" max="4" width="26.140625" style="126" bestFit="1" customWidth="1"/>
    <col min="5" max="5" width="25" style="126" customWidth="1"/>
    <col min="6" max="6" width="26.140625" style="126" bestFit="1" customWidth="1"/>
    <col min="7" max="7" width="10.7109375" style="126" bestFit="1" customWidth="1"/>
    <col min="8" max="8" width="19.42578125" style="126" bestFit="1" customWidth="1"/>
    <col min="9" max="16384" width="9.140625" style="126"/>
  </cols>
  <sheetData>
    <row r="1" spans="2:8" x14ac:dyDescent="0.25">
      <c r="B1" s="615" t="s">
        <v>228</v>
      </c>
      <c r="C1" s="615"/>
      <c r="D1" s="615"/>
      <c r="E1" s="615"/>
      <c r="F1" s="615"/>
      <c r="G1" s="615"/>
    </row>
    <row r="3" spans="2:8" ht="56.25" x14ac:dyDescent="0.25">
      <c r="B3" s="137"/>
      <c r="C3" s="135" t="s">
        <v>248</v>
      </c>
      <c r="D3" s="5" t="s">
        <v>47</v>
      </c>
      <c r="E3" s="5" t="s">
        <v>2</v>
      </c>
      <c r="F3" s="5" t="s">
        <v>3</v>
      </c>
      <c r="G3" s="5" t="s">
        <v>4</v>
      </c>
    </row>
    <row r="4" spans="2:8" s="127" customFormat="1" x14ac:dyDescent="0.25">
      <c r="B4" s="135"/>
      <c r="C4" s="135" t="s">
        <v>249</v>
      </c>
      <c r="D4" s="136">
        <f>D5+D14</f>
        <v>154811132580</v>
      </c>
      <c r="E4" s="136">
        <f>E5+E14</f>
        <v>104952274012</v>
      </c>
      <c r="F4" s="136">
        <f t="shared" ref="F4" si="0">F5+F14</f>
        <v>49858858568</v>
      </c>
      <c r="G4" s="70">
        <f>E4/D4</f>
        <v>0.67793751174687</v>
      </c>
      <c r="H4" s="254" t="e">
        <f>D4-#REF!-'PB02'!#REF!-'PB03'!#REF!-#REF!-#REF!</f>
        <v>#REF!</v>
      </c>
    </row>
    <row r="5" spans="2:8" s="129" customFormat="1" x14ac:dyDescent="0.25">
      <c r="B5" s="135"/>
      <c r="C5" s="128" t="s">
        <v>242</v>
      </c>
      <c r="D5" s="125">
        <f>D6+D9+D10+D11+D12+D13</f>
        <v>122068434000</v>
      </c>
      <c r="E5" s="125">
        <f>E6+E9+E10+E11+E12+E13</f>
        <v>84443188359</v>
      </c>
      <c r="F5" s="125">
        <f>F6+F9+F10+F11+F12+F13</f>
        <v>37625245641</v>
      </c>
      <c r="G5" s="169">
        <f t="shared" ref="G5:G19" si="1">E5/D5</f>
        <v>0.69176924444693044</v>
      </c>
    </row>
    <row r="6" spans="2:8" x14ac:dyDescent="0.25">
      <c r="B6" s="138">
        <v>1</v>
      </c>
      <c r="C6" s="130" t="s">
        <v>246</v>
      </c>
      <c r="D6" s="131">
        <f>D7+D8</f>
        <v>54087657760</v>
      </c>
      <c r="E6" s="131">
        <f>E7+E8</f>
        <v>46169098625</v>
      </c>
      <c r="F6" s="131">
        <f>F7+F8</f>
        <v>7918559135</v>
      </c>
      <c r="G6" s="166">
        <f t="shared" si="1"/>
        <v>0.85359766972834061</v>
      </c>
    </row>
    <row r="7" spans="2:8" x14ac:dyDescent="0.25">
      <c r="B7" s="139" t="s">
        <v>134</v>
      </c>
      <c r="C7" s="132" t="s">
        <v>230</v>
      </c>
      <c r="D7" s="131">
        <f>'Kiem toan 2017'!D8</f>
        <v>49683156337</v>
      </c>
      <c r="E7" s="131">
        <f>'Kiem toan 2017'!E8</f>
        <v>46118257264</v>
      </c>
      <c r="F7" s="131">
        <f>'Kiem toan 2017'!F8</f>
        <v>3564899073</v>
      </c>
      <c r="G7" s="166">
        <f t="shared" si="1"/>
        <v>0.928247330970292</v>
      </c>
    </row>
    <row r="8" spans="2:8" x14ac:dyDescent="0.25">
      <c r="B8" s="139" t="s">
        <v>134</v>
      </c>
      <c r="C8" s="132" t="s">
        <v>233</v>
      </c>
      <c r="D8" s="131">
        <f>'Kiem toan 2017'!D95</f>
        <v>4404501423</v>
      </c>
      <c r="E8" s="131">
        <f>'Kiem toan 2017'!E95</f>
        <v>50841361</v>
      </c>
      <c r="F8" s="131">
        <f>'Kiem toan 2017'!F95</f>
        <v>4353660062</v>
      </c>
      <c r="G8" s="166">
        <f t="shared" si="1"/>
        <v>1.1543045652002733E-2</v>
      </c>
    </row>
    <row r="9" spans="2:8" x14ac:dyDescent="0.25">
      <c r="B9" s="138" t="s">
        <v>234</v>
      </c>
      <c r="C9" s="133" t="s">
        <v>232</v>
      </c>
      <c r="D9" s="131">
        <f>'Kiem toan 2017'!D74</f>
        <v>3223715533</v>
      </c>
      <c r="E9" s="131">
        <f>'Kiem toan 2017'!E74</f>
        <v>1709619858</v>
      </c>
      <c r="F9" s="131">
        <f>'Kiem toan 2017'!F74</f>
        <v>1514095675</v>
      </c>
      <c r="G9" s="166">
        <f t="shared" si="1"/>
        <v>0.53032590515485789</v>
      </c>
    </row>
    <row r="10" spans="2:8" x14ac:dyDescent="0.25">
      <c r="B10" s="138" t="s">
        <v>235</v>
      </c>
      <c r="C10" s="130" t="s">
        <v>236</v>
      </c>
      <c r="D10" s="131">
        <f>'Kiem toan 2017'!D113</f>
        <v>38080754209</v>
      </c>
      <c r="E10" s="131">
        <f>'Kiem toan 2017'!E113</f>
        <v>16581975210</v>
      </c>
      <c r="F10" s="131">
        <f>'Kiem toan 2017'!F113</f>
        <v>21498778999</v>
      </c>
      <c r="G10" s="166">
        <f t="shared" si="1"/>
        <v>0.43544240534188311</v>
      </c>
    </row>
    <row r="11" spans="2:8" x14ac:dyDescent="0.25">
      <c r="B11" s="138" t="s">
        <v>237</v>
      </c>
      <c r="C11" s="130" t="s">
        <v>238</v>
      </c>
      <c r="D11" s="131">
        <f>'Kiem toan 2017'!D104</f>
        <v>11573492679</v>
      </c>
      <c r="E11" s="131">
        <f>'Kiem toan 2017'!E104</f>
        <v>11573492679</v>
      </c>
      <c r="F11" s="131">
        <f>'Kiem toan 2017'!F104</f>
        <v>0</v>
      </c>
      <c r="G11" s="166">
        <f t="shared" si="1"/>
        <v>1</v>
      </c>
    </row>
    <row r="12" spans="2:8" x14ac:dyDescent="0.25">
      <c r="B12" s="138" t="s">
        <v>239</v>
      </c>
      <c r="C12" s="130" t="s">
        <v>247</v>
      </c>
      <c r="D12" s="131">
        <f>'Kiem toan 2017'!D186</f>
        <v>12792283000</v>
      </c>
      <c r="E12" s="131">
        <f>'Kiem toan 2017'!E186</f>
        <v>6200794587</v>
      </c>
      <c r="F12" s="131">
        <f>'Kiem toan 2017'!F186</f>
        <v>6591488413</v>
      </c>
      <c r="G12" s="166">
        <f t="shared" si="1"/>
        <v>0.48472931586957541</v>
      </c>
    </row>
    <row r="13" spans="2:8" x14ac:dyDescent="0.25">
      <c r="B13" s="138" t="s">
        <v>240</v>
      </c>
      <c r="C13" s="130" t="s">
        <v>241</v>
      </c>
      <c r="D13" s="131">
        <f>'Kiem toan 2017'!D212</f>
        <v>2310530819</v>
      </c>
      <c r="E13" s="131">
        <f>'Kiem toan 2017'!E212</f>
        <v>2208207400</v>
      </c>
      <c r="F13" s="131">
        <f>'Kiem toan 2017'!F212</f>
        <v>102323419</v>
      </c>
      <c r="G13" s="166">
        <f t="shared" si="1"/>
        <v>0.9557143241031143</v>
      </c>
    </row>
    <row r="14" spans="2:8" s="129" customFormat="1" x14ac:dyDescent="0.25">
      <c r="B14" s="140"/>
      <c r="C14" s="128" t="s">
        <v>46</v>
      </c>
      <c r="D14" s="134">
        <f>SUM(D15:D19)</f>
        <v>32742698580</v>
      </c>
      <c r="E14" s="134">
        <f t="shared" ref="E14:F14" si="2">SUM(E15:E19)</f>
        <v>20509085653</v>
      </c>
      <c r="F14" s="134">
        <f t="shared" si="2"/>
        <v>12233612927</v>
      </c>
      <c r="G14" s="165">
        <f t="shared" si="1"/>
        <v>0.62637126878501781</v>
      </c>
    </row>
    <row r="15" spans="2:8" x14ac:dyDescent="0.25">
      <c r="B15" s="138" t="s">
        <v>250</v>
      </c>
      <c r="C15" s="130" t="s">
        <v>243</v>
      </c>
      <c r="D15" s="131">
        <f>'Kiem toan 2017'!D217</f>
        <v>8197028422</v>
      </c>
      <c r="E15" s="131">
        <f>'Kiem toan 2017'!E217</f>
        <v>0</v>
      </c>
      <c r="F15" s="131">
        <f>'Kiem toan 2017'!F217</f>
        <v>8197028422</v>
      </c>
      <c r="G15" s="166">
        <f t="shared" si="1"/>
        <v>0</v>
      </c>
    </row>
    <row r="16" spans="2:8" x14ac:dyDescent="0.25">
      <c r="B16" s="138" t="s">
        <v>234</v>
      </c>
      <c r="C16" s="130" t="s">
        <v>217</v>
      </c>
      <c r="D16" s="131">
        <f>'Kiem toan 2017'!D230</f>
        <v>11236632958</v>
      </c>
      <c r="E16" s="131">
        <f>'Kiem toan 2017'!E230</f>
        <v>10343895653</v>
      </c>
      <c r="F16" s="131">
        <f>'Kiem toan 2017'!F230</f>
        <v>892737305</v>
      </c>
      <c r="G16" s="166">
        <f t="shared" si="1"/>
        <v>0.92055117326187919</v>
      </c>
    </row>
    <row r="17" spans="2:7" x14ac:dyDescent="0.25">
      <c r="B17" s="137">
        <v>3</v>
      </c>
      <c r="C17" s="130" t="s">
        <v>244</v>
      </c>
      <c r="D17" s="131">
        <f>'Kiem toan 2017'!D228</f>
        <v>750847200</v>
      </c>
      <c r="E17" s="131">
        <f>'Kiem toan 2017'!E228</f>
        <v>0</v>
      </c>
      <c r="F17" s="131">
        <f>'Kiem toan 2017'!F228</f>
        <v>750847200</v>
      </c>
      <c r="G17" s="166">
        <f t="shared" si="1"/>
        <v>0</v>
      </c>
    </row>
    <row r="18" spans="2:7" x14ac:dyDescent="0.25">
      <c r="B18" s="137">
        <v>4</v>
      </c>
      <c r="C18" s="130" t="s">
        <v>218</v>
      </c>
      <c r="D18" s="131">
        <f>'Kiem toan 2017'!D235</f>
        <v>2393000000</v>
      </c>
      <c r="E18" s="131">
        <f>'Kiem toan 2017'!E235</f>
        <v>0</v>
      </c>
      <c r="F18" s="131">
        <f>'Kiem toan 2017'!F235</f>
        <v>2393000000</v>
      </c>
      <c r="G18" s="166">
        <f t="shared" si="1"/>
        <v>0</v>
      </c>
    </row>
    <row r="19" spans="2:7" x14ac:dyDescent="0.25">
      <c r="B19" s="137">
        <v>5</v>
      </c>
      <c r="C19" s="130" t="s">
        <v>245</v>
      </c>
      <c r="D19" s="131">
        <f>'Kiem toan 2017'!D240</f>
        <v>10165190000</v>
      </c>
      <c r="E19" s="131">
        <f>'Kiem toan 2017'!E240</f>
        <v>10165190000</v>
      </c>
      <c r="F19" s="131">
        <f>'Kiem toan 2017'!F240</f>
        <v>0</v>
      </c>
      <c r="G19" s="166">
        <f t="shared" si="1"/>
        <v>1</v>
      </c>
    </row>
    <row r="20" spans="2:7" x14ac:dyDescent="0.25">
      <c r="D20" s="255" t="e">
        <f>D15-H4</f>
        <v>#REF!</v>
      </c>
      <c r="E20" s="126" t="s">
        <v>370</v>
      </c>
    </row>
  </sheetData>
  <mergeCells count="1">
    <mergeCell ref="B1:G1"/>
  </mergeCells>
  <pageMargins left="0.39370078740157483" right="0.19685039370078741" top="0.39370078740157483" bottom="0.39370078740157483"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election activeCell="I8" sqref="I8"/>
    </sheetView>
  </sheetViews>
  <sheetFormatPr defaultRowHeight="12.75" x14ac:dyDescent="0.2"/>
  <cols>
    <col min="1" max="1" width="7.42578125" style="499" customWidth="1"/>
    <col min="2" max="2" width="29.7109375" style="499" customWidth="1"/>
    <col min="3" max="3" width="17.85546875" style="499" bestFit="1" customWidth="1"/>
    <col min="4" max="4" width="15" style="499" customWidth="1"/>
    <col min="5" max="5" width="17.85546875" style="499" customWidth="1"/>
    <col min="6" max="6" width="17.85546875" style="499" bestFit="1" customWidth="1"/>
    <col min="7" max="7" width="16.7109375" style="499" customWidth="1"/>
    <col min="8" max="8" width="12.140625" style="499" customWidth="1"/>
    <col min="9" max="9" width="26.85546875" style="499" customWidth="1"/>
    <col min="10" max="256" width="9.140625" style="499"/>
    <col min="257" max="257" width="7.42578125" style="499" customWidth="1"/>
    <col min="258" max="258" width="29.7109375" style="499" customWidth="1"/>
    <col min="259" max="259" width="15" style="499" bestFit="1" customWidth="1"/>
    <col min="260" max="260" width="15" style="499" customWidth="1"/>
    <col min="261" max="261" width="15.42578125" style="499" customWidth="1"/>
    <col min="262" max="262" width="17.85546875" style="499" bestFit="1" customWidth="1"/>
    <col min="263" max="263" width="15" style="499" bestFit="1" customWidth="1"/>
    <col min="264" max="264" width="12.140625" style="499" customWidth="1"/>
    <col min="265" max="512" width="9.140625" style="499"/>
    <col min="513" max="513" width="7.42578125" style="499" customWidth="1"/>
    <col min="514" max="514" width="29.7109375" style="499" customWidth="1"/>
    <col min="515" max="515" width="15" style="499" bestFit="1" customWidth="1"/>
    <col min="516" max="516" width="15" style="499" customWidth="1"/>
    <col min="517" max="517" width="15.42578125" style="499" customWidth="1"/>
    <col min="518" max="518" width="17.85546875" style="499" bestFit="1" customWidth="1"/>
    <col min="519" max="519" width="15" style="499" bestFit="1" customWidth="1"/>
    <col min="520" max="520" width="12.140625" style="499" customWidth="1"/>
    <col min="521" max="768" width="9.140625" style="499"/>
    <col min="769" max="769" width="7.42578125" style="499" customWidth="1"/>
    <col min="770" max="770" width="29.7109375" style="499" customWidth="1"/>
    <col min="771" max="771" width="15" style="499" bestFit="1" customWidth="1"/>
    <col min="772" max="772" width="15" style="499" customWidth="1"/>
    <col min="773" max="773" width="15.42578125" style="499" customWidth="1"/>
    <col min="774" max="774" width="17.85546875" style="499" bestFit="1" customWidth="1"/>
    <col min="775" max="775" width="15" style="499" bestFit="1" customWidth="1"/>
    <col min="776" max="776" width="12.140625" style="499" customWidth="1"/>
    <col min="777" max="1024" width="9.140625" style="499"/>
    <col min="1025" max="1025" width="7.42578125" style="499" customWidth="1"/>
    <col min="1026" max="1026" width="29.7109375" style="499" customWidth="1"/>
    <col min="1027" max="1027" width="15" style="499" bestFit="1" customWidth="1"/>
    <col min="1028" max="1028" width="15" style="499" customWidth="1"/>
    <col min="1029" max="1029" width="15.42578125" style="499" customWidth="1"/>
    <col min="1030" max="1030" width="17.85546875" style="499" bestFit="1" customWidth="1"/>
    <col min="1031" max="1031" width="15" style="499" bestFit="1" customWidth="1"/>
    <col min="1032" max="1032" width="12.140625" style="499" customWidth="1"/>
    <col min="1033" max="1280" width="9.140625" style="499"/>
    <col min="1281" max="1281" width="7.42578125" style="499" customWidth="1"/>
    <col min="1282" max="1282" width="29.7109375" style="499" customWidth="1"/>
    <col min="1283" max="1283" width="15" style="499" bestFit="1" customWidth="1"/>
    <col min="1284" max="1284" width="15" style="499" customWidth="1"/>
    <col min="1285" max="1285" width="15.42578125" style="499" customWidth="1"/>
    <col min="1286" max="1286" width="17.85546875" style="499" bestFit="1" customWidth="1"/>
    <col min="1287" max="1287" width="15" style="499" bestFit="1" customWidth="1"/>
    <col min="1288" max="1288" width="12.140625" style="499" customWidth="1"/>
    <col min="1289" max="1536" width="9.140625" style="499"/>
    <col min="1537" max="1537" width="7.42578125" style="499" customWidth="1"/>
    <col min="1538" max="1538" width="29.7109375" style="499" customWidth="1"/>
    <col min="1539" max="1539" width="15" style="499" bestFit="1" customWidth="1"/>
    <col min="1540" max="1540" width="15" style="499" customWidth="1"/>
    <col min="1541" max="1541" width="15.42578125" style="499" customWidth="1"/>
    <col min="1542" max="1542" width="17.85546875" style="499" bestFit="1" customWidth="1"/>
    <col min="1543" max="1543" width="15" style="499" bestFit="1" customWidth="1"/>
    <col min="1544" max="1544" width="12.140625" style="499" customWidth="1"/>
    <col min="1545" max="1792" width="9.140625" style="499"/>
    <col min="1793" max="1793" width="7.42578125" style="499" customWidth="1"/>
    <col min="1794" max="1794" width="29.7109375" style="499" customWidth="1"/>
    <col min="1795" max="1795" width="15" style="499" bestFit="1" customWidth="1"/>
    <col min="1796" max="1796" width="15" style="499" customWidth="1"/>
    <col min="1797" max="1797" width="15.42578125" style="499" customWidth="1"/>
    <col min="1798" max="1798" width="17.85546875" style="499" bestFit="1" customWidth="1"/>
    <col min="1799" max="1799" width="15" style="499" bestFit="1" customWidth="1"/>
    <col min="1800" max="1800" width="12.140625" style="499" customWidth="1"/>
    <col min="1801" max="2048" width="9.140625" style="499"/>
    <col min="2049" max="2049" width="7.42578125" style="499" customWidth="1"/>
    <col min="2050" max="2050" width="29.7109375" style="499" customWidth="1"/>
    <col min="2051" max="2051" width="15" style="499" bestFit="1" customWidth="1"/>
    <col min="2052" max="2052" width="15" style="499" customWidth="1"/>
    <col min="2053" max="2053" width="15.42578125" style="499" customWidth="1"/>
    <col min="2054" max="2054" width="17.85546875" style="499" bestFit="1" customWidth="1"/>
    <col min="2055" max="2055" width="15" style="499" bestFit="1" customWidth="1"/>
    <col min="2056" max="2056" width="12.140625" style="499" customWidth="1"/>
    <col min="2057" max="2304" width="9.140625" style="499"/>
    <col min="2305" max="2305" width="7.42578125" style="499" customWidth="1"/>
    <col min="2306" max="2306" width="29.7109375" style="499" customWidth="1"/>
    <col min="2307" max="2307" width="15" style="499" bestFit="1" customWidth="1"/>
    <col min="2308" max="2308" width="15" style="499" customWidth="1"/>
    <col min="2309" max="2309" width="15.42578125" style="499" customWidth="1"/>
    <col min="2310" max="2310" width="17.85546875" style="499" bestFit="1" customWidth="1"/>
    <col min="2311" max="2311" width="15" style="499" bestFit="1" customWidth="1"/>
    <col min="2312" max="2312" width="12.140625" style="499" customWidth="1"/>
    <col min="2313" max="2560" width="9.140625" style="499"/>
    <col min="2561" max="2561" width="7.42578125" style="499" customWidth="1"/>
    <col min="2562" max="2562" width="29.7109375" style="499" customWidth="1"/>
    <col min="2563" max="2563" width="15" style="499" bestFit="1" customWidth="1"/>
    <col min="2564" max="2564" width="15" style="499" customWidth="1"/>
    <col min="2565" max="2565" width="15.42578125" style="499" customWidth="1"/>
    <col min="2566" max="2566" width="17.85546875" style="499" bestFit="1" customWidth="1"/>
    <col min="2567" max="2567" width="15" style="499" bestFit="1" customWidth="1"/>
    <col min="2568" max="2568" width="12.140625" style="499" customWidth="1"/>
    <col min="2569" max="2816" width="9.140625" style="499"/>
    <col min="2817" max="2817" width="7.42578125" style="499" customWidth="1"/>
    <col min="2818" max="2818" width="29.7109375" style="499" customWidth="1"/>
    <col min="2819" max="2819" width="15" style="499" bestFit="1" customWidth="1"/>
    <col min="2820" max="2820" width="15" style="499" customWidth="1"/>
    <col min="2821" max="2821" width="15.42578125" style="499" customWidth="1"/>
    <col min="2822" max="2822" width="17.85546875" style="499" bestFit="1" customWidth="1"/>
    <col min="2823" max="2823" width="15" style="499" bestFit="1" customWidth="1"/>
    <col min="2824" max="2824" width="12.140625" style="499" customWidth="1"/>
    <col min="2825" max="3072" width="9.140625" style="499"/>
    <col min="3073" max="3073" width="7.42578125" style="499" customWidth="1"/>
    <col min="3074" max="3074" width="29.7109375" style="499" customWidth="1"/>
    <col min="3075" max="3075" width="15" style="499" bestFit="1" customWidth="1"/>
    <col min="3076" max="3076" width="15" style="499" customWidth="1"/>
    <col min="3077" max="3077" width="15.42578125" style="499" customWidth="1"/>
    <col min="3078" max="3078" width="17.85546875" style="499" bestFit="1" customWidth="1"/>
    <col min="3079" max="3079" width="15" style="499" bestFit="1" customWidth="1"/>
    <col min="3080" max="3080" width="12.140625" style="499" customWidth="1"/>
    <col min="3081" max="3328" width="9.140625" style="499"/>
    <col min="3329" max="3329" width="7.42578125" style="499" customWidth="1"/>
    <col min="3330" max="3330" width="29.7109375" style="499" customWidth="1"/>
    <col min="3331" max="3331" width="15" style="499" bestFit="1" customWidth="1"/>
    <col min="3332" max="3332" width="15" style="499" customWidth="1"/>
    <col min="3333" max="3333" width="15.42578125" style="499" customWidth="1"/>
    <col min="3334" max="3334" width="17.85546875" style="499" bestFit="1" customWidth="1"/>
    <col min="3335" max="3335" width="15" style="499" bestFit="1" customWidth="1"/>
    <col min="3336" max="3336" width="12.140625" style="499" customWidth="1"/>
    <col min="3337" max="3584" width="9.140625" style="499"/>
    <col min="3585" max="3585" width="7.42578125" style="499" customWidth="1"/>
    <col min="3586" max="3586" width="29.7109375" style="499" customWidth="1"/>
    <col min="3587" max="3587" width="15" style="499" bestFit="1" customWidth="1"/>
    <col min="3588" max="3588" width="15" style="499" customWidth="1"/>
    <col min="3589" max="3589" width="15.42578125" style="499" customWidth="1"/>
    <col min="3590" max="3590" width="17.85546875" style="499" bestFit="1" customWidth="1"/>
    <col min="3591" max="3591" width="15" style="499" bestFit="1" customWidth="1"/>
    <col min="3592" max="3592" width="12.140625" style="499" customWidth="1"/>
    <col min="3593" max="3840" width="9.140625" style="499"/>
    <col min="3841" max="3841" width="7.42578125" style="499" customWidth="1"/>
    <col min="3842" max="3842" width="29.7109375" style="499" customWidth="1"/>
    <col min="3843" max="3843" width="15" style="499" bestFit="1" customWidth="1"/>
    <col min="3844" max="3844" width="15" style="499" customWidth="1"/>
    <col min="3845" max="3845" width="15.42578125" style="499" customWidth="1"/>
    <col min="3846" max="3846" width="17.85546875" style="499" bestFit="1" customWidth="1"/>
    <col min="3847" max="3847" width="15" style="499" bestFit="1" customWidth="1"/>
    <col min="3848" max="3848" width="12.140625" style="499" customWidth="1"/>
    <col min="3849" max="4096" width="9.140625" style="499"/>
    <col min="4097" max="4097" width="7.42578125" style="499" customWidth="1"/>
    <col min="4098" max="4098" width="29.7109375" style="499" customWidth="1"/>
    <col min="4099" max="4099" width="15" style="499" bestFit="1" customWidth="1"/>
    <col min="4100" max="4100" width="15" style="499" customWidth="1"/>
    <col min="4101" max="4101" width="15.42578125" style="499" customWidth="1"/>
    <col min="4102" max="4102" width="17.85546875" style="499" bestFit="1" customWidth="1"/>
    <col min="4103" max="4103" width="15" style="499" bestFit="1" customWidth="1"/>
    <col min="4104" max="4104" width="12.140625" style="499" customWidth="1"/>
    <col min="4105" max="4352" width="9.140625" style="499"/>
    <col min="4353" max="4353" width="7.42578125" style="499" customWidth="1"/>
    <col min="4354" max="4354" width="29.7109375" style="499" customWidth="1"/>
    <col min="4355" max="4355" width="15" style="499" bestFit="1" customWidth="1"/>
    <col min="4356" max="4356" width="15" style="499" customWidth="1"/>
    <col min="4357" max="4357" width="15.42578125" style="499" customWidth="1"/>
    <col min="4358" max="4358" width="17.85546875" style="499" bestFit="1" customWidth="1"/>
    <col min="4359" max="4359" width="15" style="499" bestFit="1" customWidth="1"/>
    <col min="4360" max="4360" width="12.140625" style="499" customWidth="1"/>
    <col min="4361" max="4608" width="9.140625" style="499"/>
    <col min="4609" max="4609" width="7.42578125" style="499" customWidth="1"/>
    <col min="4610" max="4610" width="29.7109375" style="499" customWidth="1"/>
    <col min="4611" max="4611" width="15" style="499" bestFit="1" customWidth="1"/>
    <col min="4612" max="4612" width="15" style="499" customWidth="1"/>
    <col min="4613" max="4613" width="15.42578125" style="499" customWidth="1"/>
    <col min="4614" max="4614" width="17.85546875" style="499" bestFit="1" customWidth="1"/>
    <col min="4615" max="4615" width="15" style="499" bestFit="1" customWidth="1"/>
    <col min="4616" max="4616" width="12.140625" style="499" customWidth="1"/>
    <col min="4617" max="4864" width="9.140625" style="499"/>
    <col min="4865" max="4865" width="7.42578125" style="499" customWidth="1"/>
    <col min="4866" max="4866" width="29.7109375" style="499" customWidth="1"/>
    <col min="4867" max="4867" width="15" style="499" bestFit="1" customWidth="1"/>
    <col min="4868" max="4868" width="15" style="499" customWidth="1"/>
    <col min="4869" max="4869" width="15.42578125" style="499" customWidth="1"/>
    <col min="4870" max="4870" width="17.85546875" style="499" bestFit="1" customWidth="1"/>
    <col min="4871" max="4871" width="15" style="499" bestFit="1" customWidth="1"/>
    <col min="4872" max="4872" width="12.140625" style="499" customWidth="1"/>
    <col min="4873" max="5120" width="9.140625" style="499"/>
    <col min="5121" max="5121" width="7.42578125" style="499" customWidth="1"/>
    <col min="5122" max="5122" width="29.7109375" style="499" customWidth="1"/>
    <col min="5123" max="5123" width="15" style="499" bestFit="1" customWidth="1"/>
    <col min="5124" max="5124" width="15" style="499" customWidth="1"/>
    <col min="5125" max="5125" width="15.42578125" style="499" customWidth="1"/>
    <col min="5126" max="5126" width="17.85546875" style="499" bestFit="1" customWidth="1"/>
    <col min="5127" max="5127" width="15" style="499" bestFit="1" customWidth="1"/>
    <col min="5128" max="5128" width="12.140625" style="499" customWidth="1"/>
    <col min="5129" max="5376" width="9.140625" style="499"/>
    <col min="5377" max="5377" width="7.42578125" style="499" customWidth="1"/>
    <col min="5378" max="5378" width="29.7109375" style="499" customWidth="1"/>
    <col min="5379" max="5379" width="15" style="499" bestFit="1" customWidth="1"/>
    <col min="5380" max="5380" width="15" style="499" customWidth="1"/>
    <col min="5381" max="5381" width="15.42578125" style="499" customWidth="1"/>
    <col min="5382" max="5382" width="17.85546875" style="499" bestFit="1" customWidth="1"/>
    <col min="5383" max="5383" width="15" style="499" bestFit="1" customWidth="1"/>
    <col min="5384" max="5384" width="12.140625" style="499" customWidth="1"/>
    <col min="5385" max="5632" width="9.140625" style="499"/>
    <col min="5633" max="5633" width="7.42578125" style="499" customWidth="1"/>
    <col min="5634" max="5634" width="29.7109375" style="499" customWidth="1"/>
    <col min="5635" max="5635" width="15" style="499" bestFit="1" customWidth="1"/>
    <col min="5636" max="5636" width="15" style="499" customWidth="1"/>
    <col min="5637" max="5637" width="15.42578125" style="499" customWidth="1"/>
    <col min="5638" max="5638" width="17.85546875" style="499" bestFit="1" customWidth="1"/>
    <col min="5639" max="5639" width="15" style="499" bestFit="1" customWidth="1"/>
    <col min="5640" max="5640" width="12.140625" style="499" customWidth="1"/>
    <col min="5641" max="5888" width="9.140625" style="499"/>
    <col min="5889" max="5889" width="7.42578125" style="499" customWidth="1"/>
    <col min="5890" max="5890" width="29.7109375" style="499" customWidth="1"/>
    <col min="5891" max="5891" width="15" style="499" bestFit="1" customWidth="1"/>
    <col min="5892" max="5892" width="15" style="499" customWidth="1"/>
    <col min="5893" max="5893" width="15.42578125" style="499" customWidth="1"/>
    <col min="5894" max="5894" width="17.85546875" style="499" bestFit="1" customWidth="1"/>
    <col min="5895" max="5895" width="15" style="499" bestFit="1" customWidth="1"/>
    <col min="5896" max="5896" width="12.140625" style="499" customWidth="1"/>
    <col min="5897" max="6144" width="9.140625" style="499"/>
    <col min="6145" max="6145" width="7.42578125" style="499" customWidth="1"/>
    <col min="6146" max="6146" width="29.7109375" style="499" customWidth="1"/>
    <col min="6147" max="6147" width="15" style="499" bestFit="1" customWidth="1"/>
    <col min="6148" max="6148" width="15" style="499" customWidth="1"/>
    <col min="6149" max="6149" width="15.42578125" style="499" customWidth="1"/>
    <col min="6150" max="6150" width="17.85546875" style="499" bestFit="1" customWidth="1"/>
    <col min="6151" max="6151" width="15" style="499" bestFit="1" customWidth="1"/>
    <col min="6152" max="6152" width="12.140625" style="499" customWidth="1"/>
    <col min="6153" max="6400" width="9.140625" style="499"/>
    <col min="6401" max="6401" width="7.42578125" style="499" customWidth="1"/>
    <col min="6402" max="6402" width="29.7109375" style="499" customWidth="1"/>
    <col min="6403" max="6403" width="15" style="499" bestFit="1" customWidth="1"/>
    <col min="6404" max="6404" width="15" style="499" customWidth="1"/>
    <col min="6405" max="6405" width="15.42578125" style="499" customWidth="1"/>
    <col min="6406" max="6406" width="17.85546875" style="499" bestFit="1" customWidth="1"/>
    <col min="6407" max="6407" width="15" style="499" bestFit="1" customWidth="1"/>
    <col min="6408" max="6408" width="12.140625" style="499" customWidth="1"/>
    <col min="6409" max="6656" width="9.140625" style="499"/>
    <col min="6657" max="6657" width="7.42578125" style="499" customWidth="1"/>
    <col min="6658" max="6658" width="29.7109375" style="499" customWidth="1"/>
    <col min="6659" max="6659" width="15" style="499" bestFit="1" customWidth="1"/>
    <col min="6660" max="6660" width="15" style="499" customWidth="1"/>
    <col min="6661" max="6661" width="15.42578125" style="499" customWidth="1"/>
    <col min="6662" max="6662" width="17.85546875" style="499" bestFit="1" customWidth="1"/>
    <col min="6663" max="6663" width="15" style="499" bestFit="1" customWidth="1"/>
    <col min="6664" max="6664" width="12.140625" style="499" customWidth="1"/>
    <col min="6665" max="6912" width="9.140625" style="499"/>
    <col min="6913" max="6913" width="7.42578125" style="499" customWidth="1"/>
    <col min="6914" max="6914" width="29.7109375" style="499" customWidth="1"/>
    <col min="6915" max="6915" width="15" style="499" bestFit="1" customWidth="1"/>
    <col min="6916" max="6916" width="15" style="499" customWidth="1"/>
    <col min="6917" max="6917" width="15.42578125" style="499" customWidth="1"/>
    <col min="6918" max="6918" width="17.85546875" style="499" bestFit="1" customWidth="1"/>
    <col min="6919" max="6919" width="15" style="499" bestFit="1" customWidth="1"/>
    <col min="6920" max="6920" width="12.140625" style="499" customWidth="1"/>
    <col min="6921" max="7168" width="9.140625" style="499"/>
    <col min="7169" max="7169" width="7.42578125" style="499" customWidth="1"/>
    <col min="7170" max="7170" width="29.7109375" style="499" customWidth="1"/>
    <col min="7171" max="7171" width="15" style="499" bestFit="1" customWidth="1"/>
    <col min="7172" max="7172" width="15" style="499" customWidth="1"/>
    <col min="7173" max="7173" width="15.42578125" style="499" customWidth="1"/>
    <col min="7174" max="7174" width="17.85546875" style="499" bestFit="1" customWidth="1"/>
    <col min="7175" max="7175" width="15" style="499" bestFit="1" customWidth="1"/>
    <col min="7176" max="7176" width="12.140625" style="499" customWidth="1"/>
    <col min="7177" max="7424" width="9.140625" style="499"/>
    <col min="7425" max="7425" width="7.42578125" style="499" customWidth="1"/>
    <col min="7426" max="7426" width="29.7109375" style="499" customWidth="1"/>
    <col min="7427" max="7427" width="15" style="499" bestFit="1" customWidth="1"/>
    <col min="7428" max="7428" width="15" style="499" customWidth="1"/>
    <col min="7429" max="7429" width="15.42578125" style="499" customWidth="1"/>
    <col min="7430" max="7430" width="17.85546875" style="499" bestFit="1" customWidth="1"/>
    <col min="7431" max="7431" width="15" style="499" bestFit="1" customWidth="1"/>
    <col min="7432" max="7432" width="12.140625" style="499" customWidth="1"/>
    <col min="7433" max="7680" width="9.140625" style="499"/>
    <col min="7681" max="7681" width="7.42578125" style="499" customWidth="1"/>
    <col min="7682" max="7682" width="29.7109375" style="499" customWidth="1"/>
    <col min="7683" max="7683" width="15" style="499" bestFit="1" customWidth="1"/>
    <col min="7684" max="7684" width="15" style="499" customWidth="1"/>
    <col min="7685" max="7685" width="15.42578125" style="499" customWidth="1"/>
    <col min="7686" max="7686" width="17.85546875" style="499" bestFit="1" customWidth="1"/>
    <col min="7687" max="7687" width="15" style="499" bestFit="1" customWidth="1"/>
    <col min="7688" max="7688" width="12.140625" style="499" customWidth="1"/>
    <col min="7689" max="7936" width="9.140625" style="499"/>
    <col min="7937" max="7937" width="7.42578125" style="499" customWidth="1"/>
    <col min="7938" max="7938" width="29.7109375" style="499" customWidth="1"/>
    <col min="7939" max="7939" width="15" style="499" bestFit="1" customWidth="1"/>
    <col min="7940" max="7940" width="15" style="499" customWidth="1"/>
    <col min="7941" max="7941" width="15.42578125" style="499" customWidth="1"/>
    <col min="7942" max="7942" width="17.85546875" style="499" bestFit="1" customWidth="1"/>
    <col min="7943" max="7943" width="15" style="499" bestFit="1" customWidth="1"/>
    <col min="7944" max="7944" width="12.140625" style="499" customWidth="1"/>
    <col min="7945" max="8192" width="9.140625" style="499"/>
    <col min="8193" max="8193" width="7.42578125" style="499" customWidth="1"/>
    <col min="8194" max="8194" width="29.7109375" style="499" customWidth="1"/>
    <col min="8195" max="8195" width="15" style="499" bestFit="1" customWidth="1"/>
    <col min="8196" max="8196" width="15" style="499" customWidth="1"/>
    <col min="8197" max="8197" width="15.42578125" style="499" customWidth="1"/>
    <col min="8198" max="8198" width="17.85546875" style="499" bestFit="1" customWidth="1"/>
    <col min="8199" max="8199" width="15" style="499" bestFit="1" customWidth="1"/>
    <col min="8200" max="8200" width="12.140625" style="499" customWidth="1"/>
    <col min="8201" max="8448" width="9.140625" style="499"/>
    <col min="8449" max="8449" width="7.42578125" style="499" customWidth="1"/>
    <col min="8450" max="8450" width="29.7109375" style="499" customWidth="1"/>
    <col min="8451" max="8451" width="15" style="499" bestFit="1" customWidth="1"/>
    <col min="8452" max="8452" width="15" style="499" customWidth="1"/>
    <col min="8453" max="8453" width="15.42578125" style="499" customWidth="1"/>
    <col min="8454" max="8454" width="17.85546875" style="499" bestFit="1" customWidth="1"/>
    <col min="8455" max="8455" width="15" style="499" bestFit="1" customWidth="1"/>
    <col min="8456" max="8456" width="12.140625" style="499" customWidth="1"/>
    <col min="8457" max="8704" width="9.140625" style="499"/>
    <col min="8705" max="8705" width="7.42578125" style="499" customWidth="1"/>
    <col min="8706" max="8706" width="29.7109375" style="499" customWidth="1"/>
    <col min="8707" max="8707" width="15" style="499" bestFit="1" customWidth="1"/>
    <col min="8708" max="8708" width="15" style="499" customWidth="1"/>
    <col min="8709" max="8709" width="15.42578125" style="499" customWidth="1"/>
    <col min="8710" max="8710" width="17.85546875" style="499" bestFit="1" customWidth="1"/>
    <col min="8711" max="8711" width="15" style="499" bestFit="1" customWidth="1"/>
    <col min="8712" max="8712" width="12.140625" style="499" customWidth="1"/>
    <col min="8713" max="8960" width="9.140625" style="499"/>
    <col min="8961" max="8961" width="7.42578125" style="499" customWidth="1"/>
    <col min="8962" max="8962" width="29.7109375" style="499" customWidth="1"/>
    <col min="8963" max="8963" width="15" style="499" bestFit="1" customWidth="1"/>
    <col min="8964" max="8964" width="15" style="499" customWidth="1"/>
    <col min="8965" max="8965" width="15.42578125" style="499" customWidth="1"/>
    <col min="8966" max="8966" width="17.85546875" style="499" bestFit="1" customWidth="1"/>
    <col min="8967" max="8967" width="15" style="499" bestFit="1" customWidth="1"/>
    <col min="8968" max="8968" width="12.140625" style="499" customWidth="1"/>
    <col min="8969" max="9216" width="9.140625" style="499"/>
    <col min="9217" max="9217" width="7.42578125" style="499" customWidth="1"/>
    <col min="9218" max="9218" width="29.7109375" style="499" customWidth="1"/>
    <col min="9219" max="9219" width="15" style="499" bestFit="1" customWidth="1"/>
    <col min="9220" max="9220" width="15" style="499" customWidth="1"/>
    <col min="9221" max="9221" width="15.42578125" style="499" customWidth="1"/>
    <col min="9222" max="9222" width="17.85546875" style="499" bestFit="1" customWidth="1"/>
    <col min="9223" max="9223" width="15" style="499" bestFit="1" customWidth="1"/>
    <col min="9224" max="9224" width="12.140625" style="499" customWidth="1"/>
    <col min="9225" max="9472" width="9.140625" style="499"/>
    <col min="9473" max="9473" width="7.42578125" style="499" customWidth="1"/>
    <col min="9474" max="9474" width="29.7109375" style="499" customWidth="1"/>
    <col min="9475" max="9475" width="15" style="499" bestFit="1" customWidth="1"/>
    <col min="9476" max="9476" width="15" style="499" customWidth="1"/>
    <col min="9477" max="9477" width="15.42578125" style="499" customWidth="1"/>
    <col min="9478" max="9478" width="17.85546875" style="499" bestFit="1" customWidth="1"/>
    <col min="9479" max="9479" width="15" style="499" bestFit="1" customWidth="1"/>
    <col min="9480" max="9480" width="12.140625" style="499" customWidth="1"/>
    <col min="9481" max="9728" width="9.140625" style="499"/>
    <col min="9729" max="9729" width="7.42578125" style="499" customWidth="1"/>
    <col min="9730" max="9730" width="29.7109375" style="499" customWidth="1"/>
    <col min="9731" max="9731" width="15" style="499" bestFit="1" customWidth="1"/>
    <col min="9732" max="9732" width="15" style="499" customWidth="1"/>
    <col min="9733" max="9733" width="15.42578125" style="499" customWidth="1"/>
    <col min="9734" max="9734" width="17.85546875" style="499" bestFit="1" customWidth="1"/>
    <col min="9735" max="9735" width="15" style="499" bestFit="1" customWidth="1"/>
    <col min="9736" max="9736" width="12.140625" style="499" customWidth="1"/>
    <col min="9737" max="9984" width="9.140625" style="499"/>
    <col min="9985" max="9985" width="7.42578125" style="499" customWidth="1"/>
    <col min="9986" max="9986" width="29.7109375" style="499" customWidth="1"/>
    <col min="9987" max="9987" width="15" style="499" bestFit="1" customWidth="1"/>
    <col min="9988" max="9988" width="15" style="499" customWidth="1"/>
    <col min="9989" max="9989" width="15.42578125" style="499" customWidth="1"/>
    <col min="9990" max="9990" width="17.85546875" style="499" bestFit="1" customWidth="1"/>
    <col min="9991" max="9991" width="15" style="499" bestFit="1" customWidth="1"/>
    <col min="9992" max="9992" width="12.140625" style="499" customWidth="1"/>
    <col min="9993" max="10240" width="9.140625" style="499"/>
    <col min="10241" max="10241" width="7.42578125" style="499" customWidth="1"/>
    <col min="10242" max="10242" width="29.7109375" style="499" customWidth="1"/>
    <col min="10243" max="10243" width="15" style="499" bestFit="1" customWidth="1"/>
    <col min="10244" max="10244" width="15" style="499" customWidth="1"/>
    <col min="10245" max="10245" width="15.42578125" style="499" customWidth="1"/>
    <col min="10246" max="10246" width="17.85546875" style="499" bestFit="1" customWidth="1"/>
    <col min="10247" max="10247" width="15" style="499" bestFit="1" customWidth="1"/>
    <col min="10248" max="10248" width="12.140625" style="499" customWidth="1"/>
    <col min="10249" max="10496" width="9.140625" style="499"/>
    <col min="10497" max="10497" width="7.42578125" style="499" customWidth="1"/>
    <col min="10498" max="10498" width="29.7109375" style="499" customWidth="1"/>
    <col min="10499" max="10499" width="15" style="499" bestFit="1" customWidth="1"/>
    <col min="10500" max="10500" width="15" style="499" customWidth="1"/>
    <col min="10501" max="10501" width="15.42578125" style="499" customWidth="1"/>
    <col min="10502" max="10502" width="17.85546875" style="499" bestFit="1" customWidth="1"/>
    <col min="10503" max="10503" width="15" style="499" bestFit="1" customWidth="1"/>
    <col min="10504" max="10504" width="12.140625" style="499" customWidth="1"/>
    <col min="10505" max="10752" width="9.140625" style="499"/>
    <col min="10753" max="10753" width="7.42578125" style="499" customWidth="1"/>
    <col min="10754" max="10754" width="29.7109375" style="499" customWidth="1"/>
    <col min="10755" max="10755" width="15" style="499" bestFit="1" customWidth="1"/>
    <col min="10756" max="10756" width="15" style="499" customWidth="1"/>
    <col min="10757" max="10757" width="15.42578125" style="499" customWidth="1"/>
    <col min="10758" max="10758" width="17.85546875" style="499" bestFit="1" customWidth="1"/>
    <col min="10759" max="10759" width="15" style="499" bestFit="1" customWidth="1"/>
    <col min="10760" max="10760" width="12.140625" style="499" customWidth="1"/>
    <col min="10761" max="11008" width="9.140625" style="499"/>
    <col min="11009" max="11009" width="7.42578125" style="499" customWidth="1"/>
    <col min="11010" max="11010" width="29.7109375" style="499" customWidth="1"/>
    <col min="11011" max="11011" width="15" style="499" bestFit="1" customWidth="1"/>
    <col min="11012" max="11012" width="15" style="499" customWidth="1"/>
    <col min="11013" max="11013" width="15.42578125" style="499" customWidth="1"/>
    <col min="11014" max="11014" width="17.85546875" style="499" bestFit="1" customWidth="1"/>
    <col min="11015" max="11015" width="15" style="499" bestFit="1" customWidth="1"/>
    <col min="11016" max="11016" width="12.140625" style="499" customWidth="1"/>
    <col min="11017" max="11264" width="9.140625" style="499"/>
    <col min="11265" max="11265" width="7.42578125" style="499" customWidth="1"/>
    <col min="11266" max="11266" width="29.7109375" style="499" customWidth="1"/>
    <col min="11267" max="11267" width="15" style="499" bestFit="1" customWidth="1"/>
    <col min="11268" max="11268" width="15" style="499" customWidth="1"/>
    <col min="11269" max="11269" width="15.42578125" style="499" customWidth="1"/>
    <col min="11270" max="11270" width="17.85546875" style="499" bestFit="1" customWidth="1"/>
    <col min="11271" max="11271" width="15" style="499" bestFit="1" customWidth="1"/>
    <col min="11272" max="11272" width="12.140625" style="499" customWidth="1"/>
    <col min="11273" max="11520" width="9.140625" style="499"/>
    <col min="11521" max="11521" width="7.42578125" style="499" customWidth="1"/>
    <col min="11522" max="11522" width="29.7109375" style="499" customWidth="1"/>
    <col min="11523" max="11523" width="15" style="499" bestFit="1" customWidth="1"/>
    <col min="11524" max="11524" width="15" style="499" customWidth="1"/>
    <col min="11525" max="11525" width="15.42578125" style="499" customWidth="1"/>
    <col min="11526" max="11526" width="17.85546875" style="499" bestFit="1" customWidth="1"/>
    <col min="11527" max="11527" width="15" style="499" bestFit="1" customWidth="1"/>
    <col min="11528" max="11528" width="12.140625" style="499" customWidth="1"/>
    <col min="11529" max="11776" width="9.140625" style="499"/>
    <col min="11777" max="11777" width="7.42578125" style="499" customWidth="1"/>
    <col min="11778" max="11778" width="29.7109375" style="499" customWidth="1"/>
    <col min="11779" max="11779" width="15" style="499" bestFit="1" customWidth="1"/>
    <col min="11780" max="11780" width="15" style="499" customWidth="1"/>
    <col min="11781" max="11781" width="15.42578125" style="499" customWidth="1"/>
    <col min="11782" max="11782" width="17.85546875" style="499" bestFit="1" customWidth="1"/>
    <col min="11783" max="11783" width="15" style="499" bestFit="1" customWidth="1"/>
    <col min="11784" max="11784" width="12.140625" style="499" customWidth="1"/>
    <col min="11785" max="12032" width="9.140625" style="499"/>
    <col min="12033" max="12033" width="7.42578125" style="499" customWidth="1"/>
    <col min="12034" max="12034" width="29.7109375" style="499" customWidth="1"/>
    <col min="12035" max="12035" width="15" style="499" bestFit="1" customWidth="1"/>
    <col min="12036" max="12036" width="15" style="499" customWidth="1"/>
    <col min="12037" max="12037" width="15.42578125" style="499" customWidth="1"/>
    <col min="12038" max="12038" width="17.85546875" style="499" bestFit="1" customWidth="1"/>
    <col min="12039" max="12039" width="15" style="499" bestFit="1" customWidth="1"/>
    <col min="12040" max="12040" width="12.140625" style="499" customWidth="1"/>
    <col min="12041" max="12288" width="9.140625" style="499"/>
    <col min="12289" max="12289" width="7.42578125" style="499" customWidth="1"/>
    <col min="12290" max="12290" width="29.7109375" style="499" customWidth="1"/>
    <col min="12291" max="12291" width="15" style="499" bestFit="1" customWidth="1"/>
    <col min="12292" max="12292" width="15" style="499" customWidth="1"/>
    <col min="12293" max="12293" width="15.42578125" style="499" customWidth="1"/>
    <col min="12294" max="12294" width="17.85546875" style="499" bestFit="1" customWidth="1"/>
    <col min="12295" max="12295" width="15" style="499" bestFit="1" customWidth="1"/>
    <col min="12296" max="12296" width="12.140625" style="499" customWidth="1"/>
    <col min="12297" max="12544" width="9.140625" style="499"/>
    <col min="12545" max="12545" width="7.42578125" style="499" customWidth="1"/>
    <col min="12546" max="12546" width="29.7109375" style="499" customWidth="1"/>
    <col min="12547" max="12547" width="15" style="499" bestFit="1" customWidth="1"/>
    <col min="12548" max="12548" width="15" style="499" customWidth="1"/>
    <col min="12549" max="12549" width="15.42578125" style="499" customWidth="1"/>
    <col min="12550" max="12550" width="17.85546875" style="499" bestFit="1" customWidth="1"/>
    <col min="12551" max="12551" width="15" style="499" bestFit="1" customWidth="1"/>
    <col min="12552" max="12552" width="12.140625" style="499" customWidth="1"/>
    <col min="12553" max="12800" width="9.140625" style="499"/>
    <col min="12801" max="12801" width="7.42578125" style="499" customWidth="1"/>
    <col min="12802" max="12802" width="29.7109375" style="499" customWidth="1"/>
    <col min="12803" max="12803" width="15" style="499" bestFit="1" customWidth="1"/>
    <col min="12804" max="12804" width="15" style="499" customWidth="1"/>
    <col min="12805" max="12805" width="15.42578125" style="499" customWidth="1"/>
    <col min="12806" max="12806" width="17.85546875" style="499" bestFit="1" customWidth="1"/>
    <col min="12807" max="12807" width="15" style="499" bestFit="1" customWidth="1"/>
    <col min="12808" max="12808" width="12.140625" style="499" customWidth="1"/>
    <col min="12809" max="13056" width="9.140625" style="499"/>
    <col min="13057" max="13057" width="7.42578125" style="499" customWidth="1"/>
    <col min="13058" max="13058" width="29.7109375" style="499" customWidth="1"/>
    <col min="13059" max="13059" width="15" style="499" bestFit="1" customWidth="1"/>
    <col min="13060" max="13060" width="15" style="499" customWidth="1"/>
    <col min="13061" max="13061" width="15.42578125" style="499" customWidth="1"/>
    <col min="13062" max="13062" width="17.85546875" style="499" bestFit="1" customWidth="1"/>
    <col min="13063" max="13063" width="15" style="499" bestFit="1" customWidth="1"/>
    <col min="13064" max="13064" width="12.140625" style="499" customWidth="1"/>
    <col min="13065" max="13312" width="9.140625" style="499"/>
    <col min="13313" max="13313" width="7.42578125" style="499" customWidth="1"/>
    <col min="13314" max="13314" width="29.7109375" style="499" customWidth="1"/>
    <col min="13315" max="13315" width="15" style="499" bestFit="1" customWidth="1"/>
    <col min="13316" max="13316" width="15" style="499" customWidth="1"/>
    <col min="13317" max="13317" width="15.42578125" style="499" customWidth="1"/>
    <col min="13318" max="13318" width="17.85546875" style="499" bestFit="1" customWidth="1"/>
    <col min="13319" max="13319" width="15" style="499" bestFit="1" customWidth="1"/>
    <col min="13320" max="13320" width="12.140625" style="499" customWidth="1"/>
    <col min="13321" max="13568" width="9.140625" style="499"/>
    <col min="13569" max="13569" width="7.42578125" style="499" customWidth="1"/>
    <col min="13570" max="13570" width="29.7109375" style="499" customWidth="1"/>
    <col min="13571" max="13571" width="15" style="499" bestFit="1" customWidth="1"/>
    <col min="13572" max="13572" width="15" style="499" customWidth="1"/>
    <col min="13573" max="13573" width="15.42578125" style="499" customWidth="1"/>
    <col min="13574" max="13574" width="17.85546875" style="499" bestFit="1" customWidth="1"/>
    <col min="13575" max="13575" width="15" style="499" bestFit="1" customWidth="1"/>
    <col min="13576" max="13576" width="12.140625" style="499" customWidth="1"/>
    <col min="13577" max="13824" width="9.140625" style="499"/>
    <col min="13825" max="13825" width="7.42578125" style="499" customWidth="1"/>
    <col min="13826" max="13826" width="29.7109375" style="499" customWidth="1"/>
    <col min="13827" max="13827" width="15" style="499" bestFit="1" customWidth="1"/>
    <col min="13828" max="13828" width="15" style="499" customWidth="1"/>
    <col min="13829" max="13829" width="15.42578125" style="499" customWidth="1"/>
    <col min="13830" max="13830" width="17.85546875" style="499" bestFit="1" customWidth="1"/>
    <col min="13831" max="13831" width="15" style="499" bestFit="1" customWidth="1"/>
    <col min="13832" max="13832" width="12.140625" style="499" customWidth="1"/>
    <col min="13833" max="14080" width="9.140625" style="499"/>
    <col min="14081" max="14081" width="7.42578125" style="499" customWidth="1"/>
    <col min="14082" max="14082" width="29.7109375" style="499" customWidth="1"/>
    <col min="14083" max="14083" width="15" style="499" bestFit="1" customWidth="1"/>
    <col min="14084" max="14084" width="15" style="499" customWidth="1"/>
    <col min="14085" max="14085" width="15.42578125" style="499" customWidth="1"/>
    <col min="14086" max="14086" width="17.85546875" style="499" bestFit="1" customWidth="1"/>
    <col min="14087" max="14087" width="15" style="499" bestFit="1" customWidth="1"/>
    <col min="14088" max="14088" width="12.140625" style="499" customWidth="1"/>
    <col min="14089" max="14336" width="9.140625" style="499"/>
    <col min="14337" max="14337" width="7.42578125" style="499" customWidth="1"/>
    <col min="14338" max="14338" width="29.7109375" style="499" customWidth="1"/>
    <col min="14339" max="14339" width="15" style="499" bestFit="1" customWidth="1"/>
    <col min="14340" max="14340" width="15" style="499" customWidth="1"/>
    <col min="14341" max="14341" width="15.42578125" style="499" customWidth="1"/>
    <col min="14342" max="14342" width="17.85546875" style="499" bestFit="1" customWidth="1"/>
    <col min="14343" max="14343" width="15" style="499" bestFit="1" customWidth="1"/>
    <col min="14344" max="14344" width="12.140625" style="499" customWidth="1"/>
    <col min="14345" max="14592" width="9.140625" style="499"/>
    <col min="14593" max="14593" width="7.42578125" style="499" customWidth="1"/>
    <col min="14594" max="14594" width="29.7109375" style="499" customWidth="1"/>
    <col min="14595" max="14595" width="15" style="499" bestFit="1" customWidth="1"/>
    <col min="14596" max="14596" width="15" style="499" customWidth="1"/>
    <col min="14597" max="14597" width="15.42578125" style="499" customWidth="1"/>
    <col min="14598" max="14598" width="17.85546875" style="499" bestFit="1" customWidth="1"/>
    <col min="14599" max="14599" width="15" style="499" bestFit="1" customWidth="1"/>
    <col min="14600" max="14600" width="12.140625" style="499" customWidth="1"/>
    <col min="14601" max="14848" width="9.140625" style="499"/>
    <col min="14849" max="14849" width="7.42578125" style="499" customWidth="1"/>
    <col min="14850" max="14850" width="29.7109375" style="499" customWidth="1"/>
    <col min="14851" max="14851" width="15" style="499" bestFit="1" customWidth="1"/>
    <col min="14852" max="14852" width="15" style="499" customWidth="1"/>
    <col min="14853" max="14853" width="15.42578125" style="499" customWidth="1"/>
    <col min="14854" max="14854" width="17.85546875" style="499" bestFit="1" customWidth="1"/>
    <col min="14855" max="14855" width="15" style="499" bestFit="1" customWidth="1"/>
    <col min="14856" max="14856" width="12.140625" style="499" customWidth="1"/>
    <col min="14857" max="15104" width="9.140625" style="499"/>
    <col min="15105" max="15105" width="7.42578125" style="499" customWidth="1"/>
    <col min="15106" max="15106" width="29.7109375" style="499" customWidth="1"/>
    <col min="15107" max="15107" width="15" style="499" bestFit="1" customWidth="1"/>
    <col min="15108" max="15108" width="15" style="499" customWidth="1"/>
    <col min="15109" max="15109" width="15.42578125" style="499" customWidth="1"/>
    <col min="15110" max="15110" width="17.85546875" style="499" bestFit="1" customWidth="1"/>
    <col min="15111" max="15111" width="15" style="499" bestFit="1" customWidth="1"/>
    <col min="15112" max="15112" width="12.140625" style="499" customWidth="1"/>
    <col min="15113" max="15360" width="9.140625" style="499"/>
    <col min="15361" max="15361" width="7.42578125" style="499" customWidth="1"/>
    <col min="15362" max="15362" width="29.7109375" style="499" customWidth="1"/>
    <col min="15363" max="15363" width="15" style="499" bestFit="1" customWidth="1"/>
    <col min="15364" max="15364" width="15" style="499" customWidth="1"/>
    <col min="15365" max="15365" width="15.42578125" style="499" customWidth="1"/>
    <col min="15366" max="15366" width="17.85546875" style="499" bestFit="1" customWidth="1"/>
    <col min="15367" max="15367" width="15" style="499" bestFit="1" customWidth="1"/>
    <col min="15368" max="15368" width="12.140625" style="499" customWidth="1"/>
    <col min="15369" max="15616" width="9.140625" style="499"/>
    <col min="15617" max="15617" width="7.42578125" style="499" customWidth="1"/>
    <col min="15618" max="15618" width="29.7109375" style="499" customWidth="1"/>
    <col min="15619" max="15619" width="15" style="499" bestFit="1" customWidth="1"/>
    <col min="15620" max="15620" width="15" style="499" customWidth="1"/>
    <col min="15621" max="15621" width="15.42578125" style="499" customWidth="1"/>
    <col min="15622" max="15622" width="17.85546875" style="499" bestFit="1" customWidth="1"/>
    <col min="15623" max="15623" width="15" style="499" bestFit="1" customWidth="1"/>
    <col min="15624" max="15624" width="12.140625" style="499" customWidth="1"/>
    <col min="15625" max="15872" width="9.140625" style="499"/>
    <col min="15873" max="15873" width="7.42578125" style="499" customWidth="1"/>
    <col min="15874" max="15874" width="29.7109375" style="499" customWidth="1"/>
    <col min="15875" max="15875" width="15" style="499" bestFit="1" customWidth="1"/>
    <col min="15876" max="15876" width="15" style="499" customWidth="1"/>
    <col min="15877" max="15877" width="15.42578125" style="499" customWidth="1"/>
    <col min="15878" max="15878" width="17.85546875" style="499" bestFit="1" customWidth="1"/>
    <col min="15879" max="15879" width="15" style="499" bestFit="1" customWidth="1"/>
    <col min="15880" max="15880" width="12.140625" style="499" customWidth="1"/>
    <col min="15881" max="16128" width="9.140625" style="499"/>
    <col min="16129" max="16129" width="7.42578125" style="499" customWidth="1"/>
    <col min="16130" max="16130" width="29.7109375" style="499" customWidth="1"/>
    <col min="16131" max="16131" width="15" style="499" bestFit="1" customWidth="1"/>
    <col min="16132" max="16132" width="15" style="499" customWidth="1"/>
    <col min="16133" max="16133" width="15.42578125" style="499" customWidth="1"/>
    <col min="16134" max="16134" width="17.85546875" style="499" bestFit="1" customWidth="1"/>
    <col min="16135" max="16135" width="15" style="499" bestFit="1" customWidth="1"/>
    <col min="16136" max="16136" width="12.140625" style="499" customWidth="1"/>
    <col min="16137" max="16384" width="9.140625" style="499"/>
  </cols>
  <sheetData>
    <row r="1" spans="1:9" ht="57" x14ac:dyDescent="0.2">
      <c r="A1" s="498" t="s">
        <v>0</v>
      </c>
      <c r="B1" s="498" t="s">
        <v>1</v>
      </c>
      <c r="C1" s="498" t="s">
        <v>677</v>
      </c>
      <c r="D1" s="498" t="s">
        <v>678</v>
      </c>
      <c r="E1" s="498" t="s">
        <v>679</v>
      </c>
      <c r="F1" s="498" t="s">
        <v>680</v>
      </c>
      <c r="G1" s="498" t="s">
        <v>3</v>
      </c>
      <c r="H1" s="498" t="s">
        <v>4</v>
      </c>
    </row>
    <row r="2" spans="1:9" ht="15.75" x14ac:dyDescent="0.25">
      <c r="A2" s="500"/>
      <c r="B2" s="500" t="s">
        <v>5</v>
      </c>
      <c r="C2" s="517" t="e">
        <f>SUM(C4:C34)</f>
        <v>#REF!</v>
      </c>
      <c r="D2" s="517">
        <f t="shared" ref="D2:G2" si="0">SUM(D4:D34)</f>
        <v>0</v>
      </c>
      <c r="E2" s="517" t="e">
        <f t="shared" si="0"/>
        <v>#REF!</v>
      </c>
      <c r="F2" s="517" t="e">
        <f t="shared" si="0"/>
        <v>#REF!</v>
      </c>
      <c r="G2" s="517" t="e">
        <f t="shared" si="0"/>
        <v>#REF!</v>
      </c>
      <c r="H2" s="510" t="e">
        <f>F2/C2</f>
        <v>#REF!</v>
      </c>
      <c r="I2" s="559"/>
    </row>
    <row r="3" spans="1:9" ht="19.5" customHeight="1" x14ac:dyDescent="0.25">
      <c r="A3" s="501" t="s">
        <v>6</v>
      </c>
      <c r="B3" s="502" t="s">
        <v>7</v>
      </c>
      <c r="C3" s="501"/>
      <c r="D3" s="503"/>
      <c r="E3" s="503"/>
      <c r="F3" s="501"/>
      <c r="G3" s="503"/>
      <c r="H3" s="501"/>
      <c r="I3" s="559"/>
    </row>
    <row r="4" spans="1:9" ht="15.75" x14ac:dyDescent="0.25">
      <c r="A4" s="504">
        <v>1</v>
      </c>
      <c r="B4" s="505" t="s">
        <v>591</v>
      </c>
      <c r="C4" s="506">
        <f>'PB 01'!F11</f>
        <v>3738007794</v>
      </c>
      <c r="D4" s="507">
        <v>0</v>
      </c>
      <c r="E4" s="508">
        <f>C4</f>
        <v>3738007794</v>
      </c>
      <c r="F4" s="506">
        <f>'PB 01'!F15</f>
        <v>3738007373</v>
      </c>
      <c r="G4" s="508">
        <f>C4-F4</f>
        <v>421</v>
      </c>
      <c r="H4" s="531">
        <f>F4/C4</f>
        <v>0.99999988737316159</v>
      </c>
    </row>
    <row r="5" spans="1:9" ht="15.75" x14ac:dyDescent="0.25">
      <c r="A5" s="504">
        <v>2</v>
      </c>
      <c r="B5" s="505" t="s">
        <v>336</v>
      </c>
      <c r="C5" s="506">
        <f>'PB 01'!G11</f>
        <v>1455973025</v>
      </c>
      <c r="D5" s="507">
        <v>0</v>
      </c>
      <c r="E5" s="508">
        <f t="shared" ref="E5:E17" si="1">C5</f>
        <v>1455973025</v>
      </c>
      <c r="F5" s="506">
        <f>'PB 01'!G15</f>
        <v>1455972929</v>
      </c>
      <c r="G5" s="508">
        <f t="shared" ref="G5:G17" si="2">C5-F5</f>
        <v>96</v>
      </c>
      <c r="H5" s="531">
        <f t="shared" ref="H5:H17" si="3">F5/C5</f>
        <v>0.99999993406471255</v>
      </c>
    </row>
    <row r="6" spans="1:9" ht="15.75" x14ac:dyDescent="0.25">
      <c r="A6" s="504">
        <v>3</v>
      </c>
      <c r="B6" s="505" t="s">
        <v>681</v>
      </c>
      <c r="C6" s="506">
        <f>'PB 01'!H11</f>
        <v>0</v>
      </c>
      <c r="D6" s="507">
        <v>0</v>
      </c>
      <c r="E6" s="508">
        <f t="shared" si="1"/>
        <v>0</v>
      </c>
      <c r="F6" s="506">
        <f>'PB 01'!H15</f>
        <v>0</v>
      </c>
      <c r="G6" s="508">
        <f t="shared" si="2"/>
        <v>0</v>
      </c>
      <c r="H6" s="509">
        <v>0</v>
      </c>
    </row>
    <row r="7" spans="1:9" ht="15.75" x14ac:dyDescent="0.25">
      <c r="A7" s="504">
        <v>4</v>
      </c>
      <c r="B7" s="505" t="s">
        <v>682</v>
      </c>
      <c r="C7" s="506">
        <f>'PB 01'!I11</f>
        <v>0</v>
      </c>
      <c r="D7" s="507">
        <v>0</v>
      </c>
      <c r="E7" s="508">
        <f t="shared" si="1"/>
        <v>0</v>
      </c>
      <c r="F7" s="506">
        <f>'PB 01'!I15</f>
        <v>0</v>
      </c>
      <c r="G7" s="508">
        <f t="shared" si="2"/>
        <v>0</v>
      </c>
      <c r="H7" s="509">
        <v>0</v>
      </c>
    </row>
    <row r="8" spans="1:9" ht="15.75" x14ac:dyDescent="0.25">
      <c r="A8" s="504">
        <v>5</v>
      </c>
      <c r="B8" s="505" t="s">
        <v>683</v>
      </c>
      <c r="C8" s="506">
        <f>'PB 01'!J11</f>
        <v>0</v>
      </c>
      <c r="D8" s="507">
        <v>0</v>
      </c>
      <c r="E8" s="508">
        <f t="shared" si="1"/>
        <v>0</v>
      </c>
      <c r="F8" s="506">
        <f>'PB 01'!J15</f>
        <v>0</v>
      </c>
      <c r="G8" s="508">
        <f t="shared" si="2"/>
        <v>0</v>
      </c>
      <c r="H8" s="509">
        <v>0</v>
      </c>
    </row>
    <row r="9" spans="1:9" ht="15.75" x14ac:dyDescent="0.25">
      <c r="A9" s="504">
        <v>6</v>
      </c>
      <c r="B9" s="505" t="s">
        <v>684</v>
      </c>
      <c r="C9" s="506">
        <f>'PB 01'!K11</f>
        <v>0</v>
      </c>
      <c r="D9" s="507">
        <v>0</v>
      </c>
      <c r="E9" s="508">
        <f t="shared" si="1"/>
        <v>0</v>
      </c>
      <c r="F9" s="506">
        <f>'PB 01'!K15</f>
        <v>0</v>
      </c>
      <c r="G9" s="508">
        <f t="shared" si="2"/>
        <v>0</v>
      </c>
      <c r="H9" s="509">
        <v>0</v>
      </c>
    </row>
    <row r="10" spans="1:9" ht="15.75" x14ac:dyDescent="0.25">
      <c r="A10" s="504">
        <v>7</v>
      </c>
      <c r="B10" s="505" t="s">
        <v>685</v>
      </c>
      <c r="C10" s="506">
        <f>'PB 01'!L11</f>
        <v>24235982</v>
      </c>
      <c r="D10" s="507">
        <v>0</v>
      </c>
      <c r="E10" s="508">
        <f t="shared" si="1"/>
        <v>24235982</v>
      </c>
      <c r="F10" s="506">
        <f>'PB 01'!L15</f>
        <v>24235982</v>
      </c>
      <c r="G10" s="508">
        <f t="shared" si="2"/>
        <v>0</v>
      </c>
      <c r="H10" s="510">
        <f t="shared" si="3"/>
        <v>1</v>
      </c>
    </row>
    <row r="11" spans="1:9" ht="15.75" x14ac:dyDescent="0.25">
      <c r="A11" s="504">
        <v>8</v>
      </c>
      <c r="B11" s="505" t="s">
        <v>650</v>
      </c>
      <c r="C11" s="506">
        <f>'PB 01'!M11</f>
        <v>320028997</v>
      </c>
      <c r="D11" s="507">
        <v>0</v>
      </c>
      <c r="E11" s="508">
        <f t="shared" si="1"/>
        <v>320028997</v>
      </c>
      <c r="F11" s="506">
        <f>'PB 01'!M15</f>
        <v>320028997</v>
      </c>
      <c r="G11" s="508">
        <f t="shared" si="2"/>
        <v>0</v>
      </c>
      <c r="H11" s="510">
        <f t="shared" si="3"/>
        <v>1</v>
      </c>
    </row>
    <row r="12" spans="1:9" ht="15.75" x14ac:dyDescent="0.25">
      <c r="A12" s="504">
        <v>9</v>
      </c>
      <c r="B12" s="505" t="s">
        <v>686</v>
      </c>
      <c r="C12" s="506">
        <f>'PB 01'!N11</f>
        <v>0</v>
      </c>
      <c r="D12" s="507">
        <v>0</v>
      </c>
      <c r="E12" s="508">
        <f t="shared" si="1"/>
        <v>0</v>
      </c>
      <c r="F12" s="506">
        <f>'PB 01'!N15</f>
        <v>0</v>
      </c>
      <c r="G12" s="508">
        <f t="shared" si="2"/>
        <v>0</v>
      </c>
      <c r="H12" s="509">
        <v>0</v>
      </c>
    </row>
    <row r="13" spans="1:9" ht="15.75" x14ac:dyDescent="0.25">
      <c r="A13" s="504">
        <v>10</v>
      </c>
      <c r="B13" s="505" t="s">
        <v>645</v>
      </c>
      <c r="C13" s="506">
        <f>'PB 01'!O11</f>
        <v>0</v>
      </c>
      <c r="D13" s="507">
        <v>0</v>
      </c>
      <c r="E13" s="508">
        <f t="shared" si="1"/>
        <v>0</v>
      </c>
      <c r="F13" s="506">
        <f>'PB 01'!O15</f>
        <v>0</v>
      </c>
      <c r="G13" s="508">
        <f t="shared" si="2"/>
        <v>0</v>
      </c>
      <c r="H13" s="509">
        <v>0</v>
      </c>
    </row>
    <row r="14" spans="1:9" ht="15.75" x14ac:dyDescent="0.25">
      <c r="A14" s="504">
        <v>11</v>
      </c>
      <c r="B14" s="505" t="s">
        <v>320</v>
      </c>
      <c r="C14" s="506">
        <f>'PB 01'!P11</f>
        <v>763191000</v>
      </c>
      <c r="D14" s="507">
        <v>0</v>
      </c>
      <c r="E14" s="508">
        <f t="shared" si="1"/>
        <v>763191000</v>
      </c>
      <c r="F14" s="506">
        <f>'PB 01'!P15</f>
        <v>155625000</v>
      </c>
      <c r="G14" s="508">
        <f t="shared" si="2"/>
        <v>607566000</v>
      </c>
      <c r="H14" s="510">
        <f t="shared" si="3"/>
        <v>0.20391356816314657</v>
      </c>
    </row>
    <row r="15" spans="1:9" ht="15.75" x14ac:dyDescent="0.25">
      <c r="A15" s="504">
        <v>12</v>
      </c>
      <c r="B15" s="505" t="s">
        <v>646</v>
      </c>
      <c r="C15" s="506">
        <f>'PB 01'!Q11</f>
        <v>0</v>
      </c>
      <c r="D15" s="507">
        <v>0</v>
      </c>
      <c r="E15" s="508">
        <f t="shared" si="1"/>
        <v>0</v>
      </c>
      <c r="F15" s="506">
        <f>'PB 01'!Q15</f>
        <v>0</v>
      </c>
      <c r="G15" s="508">
        <f t="shared" si="2"/>
        <v>0</v>
      </c>
      <c r="H15" s="509">
        <v>0</v>
      </c>
    </row>
    <row r="16" spans="1:9" ht="15.75" x14ac:dyDescent="0.25">
      <c r="A16" s="504">
        <v>13</v>
      </c>
      <c r="B16" s="505" t="s">
        <v>232</v>
      </c>
      <c r="C16" s="506">
        <f>'PB 01'!R11</f>
        <v>225715318</v>
      </c>
      <c r="D16" s="507">
        <v>0</v>
      </c>
      <c r="E16" s="508">
        <f t="shared" si="1"/>
        <v>225715318</v>
      </c>
      <c r="F16" s="506">
        <f>'PB 01'!R15</f>
        <v>225715318</v>
      </c>
      <c r="G16" s="508">
        <f t="shared" si="2"/>
        <v>0</v>
      </c>
      <c r="H16" s="510">
        <f t="shared" si="3"/>
        <v>1</v>
      </c>
    </row>
    <row r="17" spans="1:8" ht="15.75" x14ac:dyDescent="0.25">
      <c r="A17" s="504">
        <v>14</v>
      </c>
      <c r="B17" s="505" t="s">
        <v>243</v>
      </c>
      <c r="C17" s="506">
        <f>'PB 01'!S11</f>
        <v>78824900</v>
      </c>
      <c r="D17" s="507">
        <v>0</v>
      </c>
      <c r="E17" s="508">
        <f t="shared" si="1"/>
        <v>78824900</v>
      </c>
      <c r="F17" s="506">
        <f>'PB 01'!S15</f>
        <v>78824900</v>
      </c>
      <c r="G17" s="508">
        <f t="shared" si="2"/>
        <v>0</v>
      </c>
      <c r="H17" s="510">
        <f t="shared" si="3"/>
        <v>1</v>
      </c>
    </row>
    <row r="18" spans="1:8" ht="15.75" x14ac:dyDescent="0.25">
      <c r="A18" s="501" t="s">
        <v>41</v>
      </c>
      <c r="B18" s="502" t="s">
        <v>687</v>
      </c>
      <c r="C18" s="511"/>
      <c r="D18" s="512"/>
      <c r="E18" s="512"/>
      <c r="F18" s="511"/>
      <c r="G18" s="512"/>
      <c r="H18" s="511"/>
    </row>
    <row r="19" spans="1:8" ht="15.75" x14ac:dyDescent="0.25">
      <c r="A19" s="501" t="s">
        <v>8</v>
      </c>
      <c r="B19" s="502" t="s">
        <v>451</v>
      </c>
      <c r="C19" s="511"/>
      <c r="D19" s="512"/>
      <c r="E19" s="512"/>
      <c r="F19" s="511"/>
      <c r="G19" s="512"/>
      <c r="H19" s="511"/>
    </row>
    <row r="20" spans="1:8" ht="31.5" x14ac:dyDescent="0.25">
      <c r="A20" s="504">
        <v>1</v>
      </c>
      <c r="B20" s="505" t="s">
        <v>688</v>
      </c>
      <c r="C20" s="515" t="e">
        <f>'PB02'!#REF!</f>
        <v>#REF!</v>
      </c>
      <c r="D20" s="514">
        <v>0</v>
      </c>
      <c r="E20" s="516" t="e">
        <f>C20-D20</f>
        <v>#REF!</v>
      </c>
      <c r="F20" s="513">
        <v>0</v>
      </c>
      <c r="G20" s="508" t="e">
        <f>C20-F20</f>
        <v>#REF!</v>
      </c>
      <c r="H20" s="510"/>
    </row>
    <row r="21" spans="1:8" ht="31.5" x14ac:dyDescent="0.25">
      <c r="A21" s="504">
        <v>2</v>
      </c>
      <c r="B21" s="505" t="s">
        <v>689</v>
      </c>
      <c r="C21" s="513">
        <v>0</v>
      </c>
      <c r="D21" s="514">
        <v>0</v>
      </c>
      <c r="E21" s="516">
        <f t="shared" ref="E21:E34" si="4">C21-D21</f>
        <v>0</v>
      </c>
      <c r="F21" s="513">
        <v>0</v>
      </c>
      <c r="G21" s="508">
        <f>C21-F21</f>
        <v>0</v>
      </c>
      <c r="H21" s="513"/>
    </row>
    <row r="22" spans="1:8" ht="15.75" x14ac:dyDescent="0.25">
      <c r="A22" s="504">
        <v>3</v>
      </c>
      <c r="B22" s="505" t="s">
        <v>323</v>
      </c>
      <c r="C22" s="515" t="e">
        <f>'PB02'!#REF!</f>
        <v>#REF!</v>
      </c>
      <c r="D22" s="514">
        <v>0</v>
      </c>
      <c r="E22" s="516" t="e">
        <f t="shared" si="4"/>
        <v>#REF!</v>
      </c>
      <c r="F22" s="515" t="e">
        <f>'PB02'!#REF!</f>
        <v>#REF!</v>
      </c>
      <c r="G22" s="508" t="e">
        <f>C22-F22</f>
        <v>#REF!</v>
      </c>
      <c r="H22" s="510" t="e">
        <f>F22/C22</f>
        <v>#REF!</v>
      </c>
    </row>
    <row r="23" spans="1:8" ht="31.5" x14ac:dyDescent="0.25">
      <c r="A23" s="504">
        <v>4</v>
      </c>
      <c r="B23" s="505" t="s">
        <v>690</v>
      </c>
      <c r="C23" s="516" t="e">
        <f>'PB02'!#REF!</f>
        <v>#REF!</v>
      </c>
      <c r="D23" s="514">
        <v>0</v>
      </c>
      <c r="E23" s="516" t="e">
        <f t="shared" si="4"/>
        <v>#REF!</v>
      </c>
      <c r="F23" s="515" t="e">
        <f>'PB02'!#REF!</f>
        <v>#REF!</v>
      </c>
      <c r="G23" s="508" t="e">
        <f t="shared" ref="G23:G26" si="5">C23-F23</f>
        <v>#REF!</v>
      </c>
      <c r="H23" s="510" t="e">
        <f t="shared" ref="H23:H26" si="6">F23/C23</f>
        <v>#REF!</v>
      </c>
    </row>
    <row r="24" spans="1:8" ht="15.75" x14ac:dyDescent="0.25">
      <c r="A24" s="504">
        <v>5</v>
      </c>
      <c r="B24" s="505" t="s">
        <v>324</v>
      </c>
      <c r="C24" s="513">
        <v>0</v>
      </c>
      <c r="D24" s="514">
        <v>0</v>
      </c>
      <c r="E24" s="516">
        <f t="shared" si="4"/>
        <v>0</v>
      </c>
      <c r="F24" s="513">
        <v>0</v>
      </c>
      <c r="G24" s="508">
        <f t="shared" si="5"/>
        <v>0</v>
      </c>
      <c r="H24" s="510">
        <v>0</v>
      </c>
    </row>
    <row r="25" spans="1:8" ht="31.5" x14ac:dyDescent="0.25">
      <c r="A25" s="504">
        <v>6</v>
      </c>
      <c r="B25" s="505" t="s">
        <v>693</v>
      </c>
      <c r="C25" s="515" t="e">
        <f>'PB02'!#REF!</f>
        <v>#REF!</v>
      </c>
      <c r="D25" s="514">
        <v>0</v>
      </c>
      <c r="E25" s="516" t="e">
        <f t="shared" si="4"/>
        <v>#REF!</v>
      </c>
      <c r="F25" s="515" t="e">
        <f>'PB02'!#REF!</f>
        <v>#REF!</v>
      </c>
      <c r="G25" s="508" t="e">
        <f t="shared" si="5"/>
        <v>#REF!</v>
      </c>
      <c r="H25" s="510" t="e">
        <f t="shared" si="6"/>
        <v>#REF!</v>
      </c>
    </row>
    <row r="26" spans="1:8" ht="15.75" x14ac:dyDescent="0.25">
      <c r="A26" s="504">
        <v>7</v>
      </c>
      <c r="B26" s="505" t="s">
        <v>452</v>
      </c>
      <c r="C26" s="515" t="e">
        <f>'PB02'!#REF!</f>
        <v>#REF!</v>
      </c>
      <c r="D26" s="514">
        <v>0</v>
      </c>
      <c r="E26" s="516" t="e">
        <f t="shared" si="4"/>
        <v>#REF!</v>
      </c>
      <c r="F26" s="515" t="e">
        <f>'PB02'!#REF!</f>
        <v>#REF!</v>
      </c>
      <c r="G26" s="508" t="e">
        <f t="shared" si="5"/>
        <v>#REF!</v>
      </c>
      <c r="H26" s="510" t="e">
        <f t="shared" si="6"/>
        <v>#REF!</v>
      </c>
    </row>
    <row r="27" spans="1:8" ht="15.75" x14ac:dyDescent="0.25">
      <c r="A27" s="501" t="s">
        <v>18</v>
      </c>
      <c r="B27" s="502" t="s">
        <v>691</v>
      </c>
      <c r="C27" s="511"/>
      <c r="D27" s="512"/>
      <c r="E27" s="512"/>
      <c r="F27" s="511"/>
      <c r="G27" s="512"/>
      <c r="H27" s="511"/>
    </row>
    <row r="28" spans="1:8" ht="31.5" x14ac:dyDescent="0.25">
      <c r="A28" s="504">
        <v>1</v>
      </c>
      <c r="B28" s="505" t="s">
        <v>688</v>
      </c>
      <c r="C28" s="516" t="e">
        <f>'PB03'!#REF!</f>
        <v>#REF!</v>
      </c>
      <c r="D28" s="514">
        <v>0</v>
      </c>
      <c r="E28" s="516" t="e">
        <f t="shared" si="4"/>
        <v>#REF!</v>
      </c>
      <c r="F28" s="516" t="e">
        <f>'PB03'!#REF!</f>
        <v>#REF!</v>
      </c>
      <c r="G28" s="508" t="e">
        <f t="shared" ref="G28:G34" si="7">C28-F28</f>
        <v>#REF!</v>
      </c>
      <c r="H28" s="510" t="e">
        <f t="shared" ref="H28:H34" si="8">F28/C28</f>
        <v>#REF!</v>
      </c>
    </row>
    <row r="29" spans="1:8" ht="15.75" x14ac:dyDescent="0.25">
      <c r="A29" s="504">
        <v>2</v>
      </c>
      <c r="B29" s="505" t="s">
        <v>323</v>
      </c>
      <c r="C29" s="516" t="e">
        <f>'PB03'!#REF!</f>
        <v>#REF!</v>
      </c>
      <c r="D29" s="514">
        <v>0</v>
      </c>
      <c r="E29" s="516" t="e">
        <f t="shared" si="4"/>
        <v>#REF!</v>
      </c>
      <c r="F29" s="516" t="e">
        <f>'PB03'!#REF!</f>
        <v>#REF!</v>
      </c>
      <c r="G29" s="508" t="e">
        <f t="shared" si="7"/>
        <v>#REF!</v>
      </c>
      <c r="H29" s="510" t="e">
        <f t="shared" si="8"/>
        <v>#REF!</v>
      </c>
    </row>
    <row r="30" spans="1:8" ht="15.75" x14ac:dyDescent="0.25">
      <c r="A30" s="504">
        <v>3</v>
      </c>
      <c r="B30" s="505" t="s">
        <v>695</v>
      </c>
      <c r="C30" s="516" t="e">
        <f>'PB03'!#REF!</f>
        <v>#REF!</v>
      </c>
      <c r="D30" s="514">
        <v>0</v>
      </c>
      <c r="E30" s="516" t="e">
        <f t="shared" si="4"/>
        <v>#REF!</v>
      </c>
      <c r="F30" s="516" t="e">
        <f>'PB03'!#REF!</f>
        <v>#REF!</v>
      </c>
      <c r="G30" s="508" t="e">
        <f t="shared" si="7"/>
        <v>#REF!</v>
      </c>
      <c r="H30" s="510" t="e">
        <f t="shared" si="8"/>
        <v>#REF!</v>
      </c>
    </row>
    <row r="31" spans="1:8" ht="15.75" x14ac:dyDescent="0.25">
      <c r="A31" s="504">
        <v>4</v>
      </c>
      <c r="B31" s="505" t="s">
        <v>491</v>
      </c>
      <c r="C31" s="516" t="e">
        <f>'PB03'!#REF!</f>
        <v>#REF!</v>
      </c>
      <c r="D31" s="514">
        <v>0</v>
      </c>
      <c r="E31" s="516" t="e">
        <f t="shared" si="4"/>
        <v>#REF!</v>
      </c>
      <c r="F31" s="516" t="e">
        <f>'PB03'!#REF!</f>
        <v>#REF!</v>
      </c>
      <c r="G31" s="508" t="e">
        <f t="shared" si="7"/>
        <v>#REF!</v>
      </c>
      <c r="H31" s="510" t="e">
        <f t="shared" si="8"/>
        <v>#REF!</v>
      </c>
    </row>
    <row r="32" spans="1:8" ht="31.5" x14ac:dyDescent="0.25">
      <c r="A32" s="504">
        <v>5</v>
      </c>
      <c r="B32" s="505" t="s">
        <v>693</v>
      </c>
      <c r="C32" s="516" t="e">
        <f>'PB03'!#REF!</f>
        <v>#REF!</v>
      </c>
      <c r="D32" s="514">
        <v>0</v>
      </c>
      <c r="E32" s="516" t="e">
        <f t="shared" si="4"/>
        <v>#REF!</v>
      </c>
      <c r="F32" s="516" t="e">
        <f>'PB03'!#REF!</f>
        <v>#REF!</v>
      </c>
      <c r="G32" s="508" t="e">
        <f t="shared" si="7"/>
        <v>#REF!</v>
      </c>
      <c r="H32" s="510" t="e">
        <f t="shared" si="8"/>
        <v>#REF!</v>
      </c>
    </row>
    <row r="33" spans="1:8" ht="15.75" x14ac:dyDescent="0.25">
      <c r="A33" s="504">
        <v>6</v>
      </c>
      <c r="B33" s="505" t="s">
        <v>692</v>
      </c>
      <c r="C33" s="514"/>
      <c r="D33" s="514">
        <v>0</v>
      </c>
      <c r="E33" s="516">
        <f t="shared" si="4"/>
        <v>0</v>
      </c>
      <c r="F33" s="514">
        <v>0</v>
      </c>
      <c r="G33" s="508">
        <f t="shared" si="7"/>
        <v>0</v>
      </c>
      <c r="H33" s="510">
        <v>0</v>
      </c>
    </row>
    <row r="34" spans="1:8" ht="15.75" x14ac:dyDescent="0.25">
      <c r="A34" s="504">
        <v>7</v>
      </c>
      <c r="B34" s="505" t="s">
        <v>452</v>
      </c>
      <c r="C34" s="516" t="e">
        <f>'PB03'!#REF!</f>
        <v>#REF!</v>
      </c>
      <c r="D34" s="514">
        <v>0</v>
      </c>
      <c r="E34" s="516" t="e">
        <f t="shared" si="4"/>
        <v>#REF!</v>
      </c>
      <c r="F34" s="516" t="e">
        <f>'PB03'!#REF!</f>
        <v>#REF!</v>
      </c>
      <c r="G34" s="508" t="e">
        <f t="shared" si="7"/>
        <v>#REF!</v>
      </c>
      <c r="H34" s="510" t="e">
        <f t="shared" si="8"/>
        <v>#REF!</v>
      </c>
    </row>
    <row r="36" spans="1:8" x14ac:dyDescent="0.2">
      <c r="G36" s="530" t="e">
        <f>SUM(G28:G35)</f>
        <v>#REF!</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7"/>
  <sheetViews>
    <sheetView topLeftCell="A11" zoomScaleNormal="100" workbookViewId="0">
      <selection activeCell="G1" sqref="G1:S1"/>
    </sheetView>
  </sheetViews>
  <sheetFormatPr defaultRowHeight="12.75" x14ac:dyDescent="0.2"/>
  <cols>
    <col min="1" max="1" width="2.85546875" style="497" customWidth="1"/>
    <col min="2" max="2" width="29.7109375" style="459" customWidth="1"/>
    <col min="3" max="3" width="12.140625" style="459" bestFit="1" customWidth="1"/>
    <col min="4" max="4" width="16.140625" style="459" bestFit="1" customWidth="1"/>
    <col min="5" max="5" width="13.140625" style="459" customWidth="1"/>
    <col min="6" max="6" width="13" style="459" bestFit="1" customWidth="1"/>
    <col min="7" max="7" width="12.42578125" style="459" bestFit="1" customWidth="1"/>
    <col min="8" max="9" width="6.42578125" style="459" hidden="1" customWidth="1"/>
    <col min="10" max="10" width="9.85546875" style="459" hidden="1" customWidth="1"/>
    <col min="11" max="11" width="6.42578125" style="459" hidden="1" customWidth="1"/>
    <col min="12" max="12" width="10.85546875" style="459" bestFit="1" customWidth="1"/>
    <col min="13" max="13" width="11.7109375" style="459" bestFit="1" customWidth="1"/>
    <col min="14" max="14" width="6.42578125" style="459" customWidth="1"/>
    <col min="15" max="15" width="6.7109375" style="459" customWidth="1"/>
    <col min="16" max="16" width="13.7109375" style="459" customWidth="1"/>
    <col min="17" max="17" width="7.7109375" style="459" customWidth="1"/>
    <col min="18" max="18" width="12.140625" style="459" customWidth="1"/>
    <col min="19" max="19" width="13" style="459" bestFit="1" customWidth="1"/>
    <col min="20" max="20" width="10.85546875" style="459" bestFit="1" customWidth="1"/>
    <col min="21" max="256" width="9.140625" style="459"/>
    <col min="257" max="257" width="2.85546875" style="459" customWidth="1"/>
    <col min="258" max="258" width="29.7109375" style="459" customWidth="1"/>
    <col min="259" max="259" width="12.140625" style="459" bestFit="1" customWidth="1"/>
    <col min="260" max="260" width="16.140625" style="459" bestFit="1" customWidth="1"/>
    <col min="261" max="261" width="13.140625" style="459" customWidth="1"/>
    <col min="262" max="262" width="13" style="459" bestFit="1" customWidth="1"/>
    <col min="263" max="263" width="12.42578125" style="459" bestFit="1" customWidth="1"/>
    <col min="264" max="267" width="0" style="459" hidden="1" customWidth="1"/>
    <col min="268" max="268" width="10.85546875" style="459" bestFit="1" customWidth="1"/>
    <col min="269" max="269" width="11.7109375" style="459" bestFit="1" customWidth="1"/>
    <col min="270" max="270" width="6.42578125" style="459" customWidth="1"/>
    <col min="271" max="271" width="6.7109375" style="459" customWidth="1"/>
    <col min="272" max="272" width="13.7109375" style="459" customWidth="1"/>
    <col min="273" max="273" width="7.7109375" style="459" customWidth="1"/>
    <col min="274" max="274" width="12.140625" style="459" customWidth="1"/>
    <col min="275" max="275" width="13" style="459" bestFit="1" customWidth="1"/>
    <col min="276" max="276" width="10.85546875" style="459" bestFit="1" customWidth="1"/>
    <col min="277" max="512" width="9.140625" style="459"/>
    <col min="513" max="513" width="2.85546875" style="459" customWidth="1"/>
    <col min="514" max="514" width="29.7109375" style="459" customWidth="1"/>
    <col min="515" max="515" width="12.140625" style="459" bestFit="1" customWidth="1"/>
    <col min="516" max="516" width="16.140625" style="459" bestFit="1" customWidth="1"/>
    <col min="517" max="517" width="13.140625" style="459" customWidth="1"/>
    <col min="518" max="518" width="13" style="459" bestFit="1" customWidth="1"/>
    <col min="519" max="519" width="12.42578125" style="459" bestFit="1" customWidth="1"/>
    <col min="520" max="523" width="0" style="459" hidden="1" customWidth="1"/>
    <col min="524" max="524" width="10.85546875" style="459" bestFit="1" customWidth="1"/>
    <col min="525" max="525" width="11.7109375" style="459" bestFit="1" customWidth="1"/>
    <col min="526" max="526" width="6.42578125" style="459" customWidth="1"/>
    <col min="527" max="527" width="6.7109375" style="459" customWidth="1"/>
    <col min="528" max="528" width="13.7109375" style="459" customWidth="1"/>
    <col min="529" max="529" width="7.7109375" style="459" customWidth="1"/>
    <col min="530" max="530" width="12.140625" style="459" customWidth="1"/>
    <col min="531" max="531" width="13" style="459" bestFit="1" customWidth="1"/>
    <col min="532" max="532" width="10.85546875" style="459" bestFit="1" customWidth="1"/>
    <col min="533" max="768" width="9.140625" style="459"/>
    <col min="769" max="769" width="2.85546875" style="459" customWidth="1"/>
    <col min="770" max="770" width="29.7109375" style="459" customWidth="1"/>
    <col min="771" max="771" width="12.140625" style="459" bestFit="1" customWidth="1"/>
    <col min="772" max="772" width="16.140625" style="459" bestFit="1" customWidth="1"/>
    <col min="773" max="773" width="13.140625" style="459" customWidth="1"/>
    <col min="774" max="774" width="13" style="459" bestFit="1" customWidth="1"/>
    <col min="775" max="775" width="12.42578125" style="459" bestFit="1" customWidth="1"/>
    <col min="776" max="779" width="0" style="459" hidden="1" customWidth="1"/>
    <col min="780" max="780" width="10.85546875" style="459" bestFit="1" customWidth="1"/>
    <col min="781" max="781" width="11.7109375" style="459" bestFit="1" customWidth="1"/>
    <col min="782" max="782" width="6.42578125" style="459" customWidth="1"/>
    <col min="783" max="783" width="6.7109375" style="459" customWidth="1"/>
    <col min="784" max="784" width="13.7109375" style="459" customWidth="1"/>
    <col min="785" max="785" width="7.7109375" style="459" customWidth="1"/>
    <col min="786" max="786" width="12.140625" style="459" customWidth="1"/>
    <col min="787" max="787" width="13" style="459" bestFit="1" customWidth="1"/>
    <col min="788" max="788" width="10.85546875" style="459" bestFit="1" customWidth="1"/>
    <col min="789" max="1024" width="9.140625" style="459"/>
    <col min="1025" max="1025" width="2.85546875" style="459" customWidth="1"/>
    <col min="1026" max="1026" width="29.7109375" style="459" customWidth="1"/>
    <col min="1027" max="1027" width="12.140625" style="459" bestFit="1" customWidth="1"/>
    <col min="1028" max="1028" width="16.140625" style="459" bestFit="1" customWidth="1"/>
    <col min="1029" max="1029" width="13.140625" style="459" customWidth="1"/>
    <col min="1030" max="1030" width="13" style="459" bestFit="1" customWidth="1"/>
    <col min="1031" max="1031" width="12.42578125" style="459" bestFit="1" customWidth="1"/>
    <col min="1032" max="1035" width="0" style="459" hidden="1" customWidth="1"/>
    <col min="1036" max="1036" width="10.85546875" style="459" bestFit="1" customWidth="1"/>
    <col min="1037" max="1037" width="11.7109375" style="459" bestFit="1" customWidth="1"/>
    <col min="1038" max="1038" width="6.42578125" style="459" customWidth="1"/>
    <col min="1039" max="1039" width="6.7109375" style="459" customWidth="1"/>
    <col min="1040" max="1040" width="13.7109375" style="459" customWidth="1"/>
    <col min="1041" max="1041" width="7.7109375" style="459" customWidth="1"/>
    <col min="1042" max="1042" width="12.140625" style="459" customWidth="1"/>
    <col min="1043" max="1043" width="13" style="459" bestFit="1" customWidth="1"/>
    <col min="1044" max="1044" width="10.85546875" style="459" bestFit="1" customWidth="1"/>
    <col min="1045" max="1280" width="9.140625" style="459"/>
    <col min="1281" max="1281" width="2.85546875" style="459" customWidth="1"/>
    <col min="1282" max="1282" width="29.7109375" style="459" customWidth="1"/>
    <col min="1283" max="1283" width="12.140625" style="459" bestFit="1" customWidth="1"/>
    <col min="1284" max="1284" width="16.140625" style="459" bestFit="1" customWidth="1"/>
    <col min="1285" max="1285" width="13.140625" style="459" customWidth="1"/>
    <col min="1286" max="1286" width="13" style="459" bestFit="1" customWidth="1"/>
    <col min="1287" max="1287" width="12.42578125" style="459" bestFit="1" customWidth="1"/>
    <col min="1288" max="1291" width="0" style="459" hidden="1" customWidth="1"/>
    <col min="1292" max="1292" width="10.85546875" style="459" bestFit="1" customWidth="1"/>
    <col min="1293" max="1293" width="11.7109375" style="459" bestFit="1" customWidth="1"/>
    <col min="1294" max="1294" width="6.42578125" style="459" customWidth="1"/>
    <col min="1295" max="1295" width="6.7109375" style="459" customWidth="1"/>
    <col min="1296" max="1296" width="13.7109375" style="459" customWidth="1"/>
    <col min="1297" max="1297" width="7.7109375" style="459" customWidth="1"/>
    <col min="1298" max="1298" width="12.140625" style="459" customWidth="1"/>
    <col min="1299" max="1299" width="13" style="459" bestFit="1" customWidth="1"/>
    <col min="1300" max="1300" width="10.85546875" style="459" bestFit="1" customWidth="1"/>
    <col min="1301" max="1536" width="9.140625" style="459"/>
    <col min="1537" max="1537" width="2.85546875" style="459" customWidth="1"/>
    <col min="1538" max="1538" width="29.7109375" style="459" customWidth="1"/>
    <col min="1539" max="1539" width="12.140625" style="459" bestFit="1" customWidth="1"/>
    <col min="1540" max="1540" width="16.140625" style="459" bestFit="1" customWidth="1"/>
    <col min="1541" max="1541" width="13.140625" style="459" customWidth="1"/>
    <col min="1542" max="1542" width="13" style="459" bestFit="1" customWidth="1"/>
    <col min="1543" max="1543" width="12.42578125" style="459" bestFit="1" customWidth="1"/>
    <col min="1544" max="1547" width="0" style="459" hidden="1" customWidth="1"/>
    <col min="1548" max="1548" width="10.85546875" style="459" bestFit="1" customWidth="1"/>
    <col min="1549" max="1549" width="11.7109375" style="459" bestFit="1" customWidth="1"/>
    <col min="1550" max="1550" width="6.42578125" style="459" customWidth="1"/>
    <col min="1551" max="1551" width="6.7109375" style="459" customWidth="1"/>
    <col min="1552" max="1552" width="13.7109375" style="459" customWidth="1"/>
    <col min="1553" max="1553" width="7.7109375" style="459" customWidth="1"/>
    <col min="1554" max="1554" width="12.140625" style="459" customWidth="1"/>
    <col min="1555" max="1555" width="13" style="459" bestFit="1" customWidth="1"/>
    <col min="1556" max="1556" width="10.85546875" style="459" bestFit="1" customWidth="1"/>
    <col min="1557" max="1792" width="9.140625" style="459"/>
    <col min="1793" max="1793" width="2.85546875" style="459" customWidth="1"/>
    <col min="1794" max="1794" width="29.7109375" style="459" customWidth="1"/>
    <col min="1795" max="1795" width="12.140625" style="459" bestFit="1" customWidth="1"/>
    <col min="1796" max="1796" width="16.140625" style="459" bestFit="1" customWidth="1"/>
    <col min="1797" max="1797" width="13.140625" style="459" customWidth="1"/>
    <col min="1798" max="1798" width="13" style="459" bestFit="1" customWidth="1"/>
    <col min="1799" max="1799" width="12.42578125" style="459" bestFit="1" customWidth="1"/>
    <col min="1800" max="1803" width="0" style="459" hidden="1" customWidth="1"/>
    <col min="1804" max="1804" width="10.85546875" style="459" bestFit="1" customWidth="1"/>
    <col min="1805" max="1805" width="11.7109375" style="459" bestFit="1" customWidth="1"/>
    <col min="1806" max="1806" width="6.42578125" style="459" customWidth="1"/>
    <col min="1807" max="1807" width="6.7109375" style="459" customWidth="1"/>
    <col min="1808" max="1808" width="13.7109375" style="459" customWidth="1"/>
    <col min="1809" max="1809" width="7.7109375" style="459" customWidth="1"/>
    <col min="1810" max="1810" width="12.140625" style="459" customWidth="1"/>
    <col min="1811" max="1811" width="13" style="459" bestFit="1" customWidth="1"/>
    <col min="1812" max="1812" width="10.85546875" style="459" bestFit="1" customWidth="1"/>
    <col min="1813" max="2048" width="9.140625" style="459"/>
    <col min="2049" max="2049" width="2.85546875" style="459" customWidth="1"/>
    <col min="2050" max="2050" width="29.7109375" style="459" customWidth="1"/>
    <col min="2051" max="2051" width="12.140625" style="459" bestFit="1" customWidth="1"/>
    <col min="2052" max="2052" width="16.140625" style="459" bestFit="1" customWidth="1"/>
    <col min="2053" max="2053" width="13.140625" style="459" customWidth="1"/>
    <col min="2054" max="2054" width="13" style="459" bestFit="1" customWidth="1"/>
    <col min="2055" max="2055" width="12.42578125" style="459" bestFit="1" customWidth="1"/>
    <col min="2056" max="2059" width="0" style="459" hidden="1" customWidth="1"/>
    <col min="2060" max="2060" width="10.85546875" style="459" bestFit="1" customWidth="1"/>
    <col min="2061" max="2061" width="11.7109375" style="459" bestFit="1" customWidth="1"/>
    <col min="2062" max="2062" width="6.42578125" style="459" customWidth="1"/>
    <col min="2063" max="2063" width="6.7109375" style="459" customWidth="1"/>
    <col min="2064" max="2064" width="13.7109375" style="459" customWidth="1"/>
    <col min="2065" max="2065" width="7.7109375" style="459" customWidth="1"/>
    <col min="2066" max="2066" width="12.140625" style="459" customWidth="1"/>
    <col min="2067" max="2067" width="13" style="459" bestFit="1" customWidth="1"/>
    <col min="2068" max="2068" width="10.85546875" style="459" bestFit="1" customWidth="1"/>
    <col min="2069" max="2304" width="9.140625" style="459"/>
    <col min="2305" max="2305" width="2.85546875" style="459" customWidth="1"/>
    <col min="2306" max="2306" width="29.7109375" style="459" customWidth="1"/>
    <col min="2307" max="2307" width="12.140625" style="459" bestFit="1" customWidth="1"/>
    <col min="2308" max="2308" width="16.140625" style="459" bestFit="1" customWidth="1"/>
    <col min="2309" max="2309" width="13.140625" style="459" customWidth="1"/>
    <col min="2310" max="2310" width="13" style="459" bestFit="1" customWidth="1"/>
    <col min="2311" max="2311" width="12.42578125" style="459" bestFit="1" customWidth="1"/>
    <col min="2312" max="2315" width="0" style="459" hidden="1" customWidth="1"/>
    <col min="2316" max="2316" width="10.85546875" style="459" bestFit="1" customWidth="1"/>
    <col min="2317" max="2317" width="11.7109375" style="459" bestFit="1" customWidth="1"/>
    <col min="2318" max="2318" width="6.42578125" style="459" customWidth="1"/>
    <col min="2319" max="2319" width="6.7109375" style="459" customWidth="1"/>
    <col min="2320" max="2320" width="13.7109375" style="459" customWidth="1"/>
    <col min="2321" max="2321" width="7.7109375" style="459" customWidth="1"/>
    <col min="2322" max="2322" width="12.140625" style="459" customWidth="1"/>
    <col min="2323" max="2323" width="13" style="459" bestFit="1" customWidth="1"/>
    <col min="2324" max="2324" width="10.85546875" style="459" bestFit="1" customWidth="1"/>
    <col min="2325" max="2560" width="9.140625" style="459"/>
    <col min="2561" max="2561" width="2.85546875" style="459" customWidth="1"/>
    <col min="2562" max="2562" width="29.7109375" style="459" customWidth="1"/>
    <col min="2563" max="2563" width="12.140625" style="459" bestFit="1" customWidth="1"/>
    <col min="2564" max="2564" width="16.140625" style="459" bestFit="1" customWidth="1"/>
    <col min="2565" max="2565" width="13.140625" style="459" customWidth="1"/>
    <col min="2566" max="2566" width="13" style="459" bestFit="1" customWidth="1"/>
    <col min="2567" max="2567" width="12.42578125" style="459" bestFit="1" customWidth="1"/>
    <col min="2568" max="2571" width="0" style="459" hidden="1" customWidth="1"/>
    <col min="2572" max="2572" width="10.85546875" style="459" bestFit="1" customWidth="1"/>
    <col min="2573" max="2573" width="11.7109375" style="459" bestFit="1" customWidth="1"/>
    <col min="2574" max="2574" width="6.42578125" style="459" customWidth="1"/>
    <col min="2575" max="2575" width="6.7109375" style="459" customWidth="1"/>
    <col min="2576" max="2576" width="13.7109375" style="459" customWidth="1"/>
    <col min="2577" max="2577" width="7.7109375" style="459" customWidth="1"/>
    <col min="2578" max="2578" width="12.140625" style="459" customWidth="1"/>
    <col min="2579" max="2579" width="13" style="459" bestFit="1" customWidth="1"/>
    <col min="2580" max="2580" width="10.85546875" style="459" bestFit="1" customWidth="1"/>
    <col min="2581" max="2816" width="9.140625" style="459"/>
    <col min="2817" max="2817" width="2.85546875" style="459" customWidth="1"/>
    <col min="2818" max="2818" width="29.7109375" style="459" customWidth="1"/>
    <col min="2819" max="2819" width="12.140625" style="459" bestFit="1" customWidth="1"/>
    <col min="2820" max="2820" width="16.140625" style="459" bestFit="1" customWidth="1"/>
    <col min="2821" max="2821" width="13.140625" style="459" customWidth="1"/>
    <col min="2822" max="2822" width="13" style="459" bestFit="1" customWidth="1"/>
    <col min="2823" max="2823" width="12.42578125" style="459" bestFit="1" customWidth="1"/>
    <col min="2824" max="2827" width="0" style="459" hidden="1" customWidth="1"/>
    <col min="2828" max="2828" width="10.85546875" style="459" bestFit="1" customWidth="1"/>
    <col min="2829" max="2829" width="11.7109375" style="459" bestFit="1" customWidth="1"/>
    <col min="2830" max="2830" width="6.42578125" style="459" customWidth="1"/>
    <col min="2831" max="2831" width="6.7109375" style="459" customWidth="1"/>
    <col min="2832" max="2832" width="13.7109375" style="459" customWidth="1"/>
    <col min="2833" max="2833" width="7.7109375" style="459" customWidth="1"/>
    <col min="2834" max="2834" width="12.140625" style="459" customWidth="1"/>
    <col min="2835" max="2835" width="13" style="459" bestFit="1" customWidth="1"/>
    <col min="2836" max="2836" width="10.85546875" style="459" bestFit="1" customWidth="1"/>
    <col min="2837" max="3072" width="9.140625" style="459"/>
    <col min="3073" max="3073" width="2.85546875" style="459" customWidth="1"/>
    <col min="3074" max="3074" width="29.7109375" style="459" customWidth="1"/>
    <col min="3075" max="3075" width="12.140625" style="459" bestFit="1" customWidth="1"/>
    <col min="3076" max="3076" width="16.140625" style="459" bestFit="1" customWidth="1"/>
    <col min="3077" max="3077" width="13.140625" style="459" customWidth="1"/>
    <col min="3078" max="3078" width="13" style="459" bestFit="1" customWidth="1"/>
    <col min="3079" max="3079" width="12.42578125" style="459" bestFit="1" customWidth="1"/>
    <col min="3080" max="3083" width="0" style="459" hidden="1" customWidth="1"/>
    <col min="3084" max="3084" width="10.85546875" style="459" bestFit="1" customWidth="1"/>
    <col min="3085" max="3085" width="11.7109375" style="459" bestFit="1" customWidth="1"/>
    <col min="3086" max="3086" width="6.42578125" style="459" customWidth="1"/>
    <col min="3087" max="3087" width="6.7109375" style="459" customWidth="1"/>
    <col min="3088" max="3088" width="13.7109375" style="459" customWidth="1"/>
    <col min="3089" max="3089" width="7.7109375" style="459" customWidth="1"/>
    <col min="3090" max="3090" width="12.140625" style="459" customWidth="1"/>
    <col min="3091" max="3091" width="13" style="459" bestFit="1" customWidth="1"/>
    <col min="3092" max="3092" width="10.85546875" style="459" bestFit="1" customWidth="1"/>
    <col min="3093" max="3328" width="9.140625" style="459"/>
    <col min="3329" max="3329" width="2.85546875" style="459" customWidth="1"/>
    <col min="3330" max="3330" width="29.7109375" style="459" customWidth="1"/>
    <col min="3331" max="3331" width="12.140625" style="459" bestFit="1" customWidth="1"/>
    <col min="3332" max="3332" width="16.140625" style="459" bestFit="1" customWidth="1"/>
    <col min="3333" max="3333" width="13.140625" style="459" customWidth="1"/>
    <col min="3334" max="3334" width="13" style="459" bestFit="1" customWidth="1"/>
    <col min="3335" max="3335" width="12.42578125" style="459" bestFit="1" customWidth="1"/>
    <col min="3336" max="3339" width="0" style="459" hidden="1" customWidth="1"/>
    <col min="3340" max="3340" width="10.85546875" style="459" bestFit="1" customWidth="1"/>
    <col min="3341" max="3341" width="11.7109375" style="459" bestFit="1" customWidth="1"/>
    <col min="3342" max="3342" width="6.42578125" style="459" customWidth="1"/>
    <col min="3343" max="3343" width="6.7109375" style="459" customWidth="1"/>
    <col min="3344" max="3344" width="13.7109375" style="459" customWidth="1"/>
    <col min="3345" max="3345" width="7.7109375" style="459" customWidth="1"/>
    <col min="3346" max="3346" width="12.140625" style="459" customWidth="1"/>
    <col min="3347" max="3347" width="13" style="459" bestFit="1" customWidth="1"/>
    <col min="3348" max="3348" width="10.85546875" style="459" bestFit="1" customWidth="1"/>
    <col min="3349" max="3584" width="9.140625" style="459"/>
    <col min="3585" max="3585" width="2.85546875" style="459" customWidth="1"/>
    <col min="3586" max="3586" width="29.7109375" style="459" customWidth="1"/>
    <col min="3587" max="3587" width="12.140625" style="459" bestFit="1" customWidth="1"/>
    <col min="3588" max="3588" width="16.140625" style="459" bestFit="1" customWidth="1"/>
    <col min="3589" max="3589" width="13.140625" style="459" customWidth="1"/>
    <col min="3590" max="3590" width="13" style="459" bestFit="1" customWidth="1"/>
    <col min="3591" max="3591" width="12.42578125" style="459" bestFit="1" customWidth="1"/>
    <col min="3592" max="3595" width="0" style="459" hidden="1" customWidth="1"/>
    <col min="3596" max="3596" width="10.85546875" style="459" bestFit="1" customWidth="1"/>
    <col min="3597" max="3597" width="11.7109375" style="459" bestFit="1" customWidth="1"/>
    <col min="3598" max="3598" width="6.42578125" style="459" customWidth="1"/>
    <col min="3599" max="3599" width="6.7109375" style="459" customWidth="1"/>
    <col min="3600" max="3600" width="13.7109375" style="459" customWidth="1"/>
    <col min="3601" max="3601" width="7.7109375" style="459" customWidth="1"/>
    <col min="3602" max="3602" width="12.140625" style="459" customWidth="1"/>
    <col min="3603" max="3603" width="13" style="459" bestFit="1" customWidth="1"/>
    <col min="3604" max="3604" width="10.85546875" style="459" bestFit="1" customWidth="1"/>
    <col min="3605" max="3840" width="9.140625" style="459"/>
    <col min="3841" max="3841" width="2.85546875" style="459" customWidth="1"/>
    <col min="3842" max="3842" width="29.7109375" style="459" customWidth="1"/>
    <col min="3843" max="3843" width="12.140625" style="459" bestFit="1" customWidth="1"/>
    <col min="3844" max="3844" width="16.140625" style="459" bestFit="1" customWidth="1"/>
    <col min="3845" max="3845" width="13.140625" style="459" customWidth="1"/>
    <col min="3846" max="3846" width="13" style="459" bestFit="1" customWidth="1"/>
    <col min="3847" max="3847" width="12.42578125" style="459" bestFit="1" customWidth="1"/>
    <col min="3848" max="3851" width="0" style="459" hidden="1" customWidth="1"/>
    <col min="3852" max="3852" width="10.85546875" style="459" bestFit="1" customWidth="1"/>
    <col min="3853" max="3853" width="11.7109375" style="459" bestFit="1" customWidth="1"/>
    <col min="3854" max="3854" width="6.42578125" style="459" customWidth="1"/>
    <col min="3855" max="3855" width="6.7109375" style="459" customWidth="1"/>
    <col min="3856" max="3856" width="13.7109375" style="459" customWidth="1"/>
    <col min="3857" max="3857" width="7.7109375" style="459" customWidth="1"/>
    <col min="3858" max="3858" width="12.140625" style="459" customWidth="1"/>
    <col min="3859" max="3859" width="13" style="459" bestFit="1" customWidth="1"/>
    <col min="3860" max="3860" width="10.85546875" style="459" bestFit="1" customWidth="1"/>
    <col min="3861" max="4096" width="9.140625" style="459"/>
    <col min="4097" max="4097" width="2.85546875" style="459" customWidth="1"/>
    <col min="4098" max="4098" width="29.7109375" style="459" customWidth="1"/>
    <col min="4099" max="4099" width="12.140625" style="459" bestFit="1" customWidth="1"/>
    <col min="4100" max="4100" width="16.140625" style="459" bestFit="1" customWidth="1"/>
    <col min="4101" max="4101" width="13.140625" style="459" customWidth="1"/>
    <col min="4102" max="4102" width="13" style="459" bestFit="1" customWidth="1"/>
    <col min="4103" max="4103" width="12.42578125" style="459" bestFit="1" customWidth="1"/>
    <col min="4104" max="4107" width="0" style="459" hidden="1" customWidth="1"/>
    <col min="4108" max="4108" width="10.85546875" style="459" bestFit="1" customWidth="1"/>
    <col min="4109" max="4109" width="11.7109375" style="459" bestFit="1" customWidth="1"/>
    <col min="4110" max="4110" width="6.42578125" style="459" customWidth="1"/>
    <col min="4111" max="4111" width="6.7109375" style="459" customWidth="1"/>
    <col min="4112" max="4112" width="13.7109375" style="459" customWidth="1"/>
    <col min="4113" max="4113" width="7.7109375" style="459" customWidth="1"/>
    <col min="4114" max="4114" width="12.140625" style="459" customWidth="1"/>
    <col min="4115" max="4115" width="13" style="459" bestFit="1" customWidth="1"/>
    <col min="4116" max="4116" width="10.85546875" style="459" bestFit="1" customWidth="1"/>
    <col min="4117" max="4352" width="9.140625" style="459"/>
    <col min="4353" max="4353" width="2.85546875" style="459" customWidth="1"/>
    <col min="4354" max="4354" width="29.7109375" style="459" customWidth="1"/>
    <col min="4355" max="4355" width="12.140625" style="459" bestFit="1" customWidth="1"/>
    <col min="4356" max="4356" width="16.140625" style="459" bestFit="1" customWidth="1"/>
    <col min="4357" max="4357" width="13.140625" style="459" customWidth="1"/>
    <col min="4358" max="4358" width="13" style="459" bestFit="1" customWidth="1"/>
    <col min="4359" max="4359" width="12.42578125" style="459" bestFit="1" customWidth="1"/>
    <col min="4360" max="4363" width="0" style="459" hidden="1" customWidth="1"/>
    <col min="4364" max="4364" width="10.85546875" style="459" bestFit="1" customWidth="1"/>
    <col min="4365" max="4365" width="11.7109375" style="459" bestFit="1" customWidth="1"/>
    <col min="4366" max="4366" width="6.42578125" style="459" customWidth="1"/>
    <col min="4367" max="4367" width="6.7109375" style="459" customWidth="1"/>
    <col min="4368" max="4368" width="13.7109375" style="459" customWidth="1"/>
    <col min="4369" max="4369" width="7.7109375" style="459" customWidth="1"/>
    <col min="4370" max="4370" width="12.140625" style="459" customWidth="1"/>
    <col min="4371" max="4371" width="13" style="459" bestFit="1" customWidth="1"/>
    <col min="4372" max="4372" width="10.85546875" style="459" bestFit="1" customWidth="1"/>
    <col min="4373" max="4608" width="9.140625" style="459"/>
    <col min="4609" max="4609" width="2.85546875" style="459" customWidth="1"/>
    <col min="4610" max="4610" width="29.7109375" style="459" customWidth="1"/>
    <col min="4611" max="4611" width="12.140625" style="459" bestFit="1" customWidth="1"/>
    <col min="4612" max="4612" width="16.140625" style="459" bestFit="1" customWidth="1"/>
    <col min="4613" max="4613" width="13.140625" style="459" customWidth="1"/>
    <col min="4614" max="4614" width="13" style="459" bestFit="1" customWidth="1"/>
    <col min="4615" max="4615" width="12.42578125" style="459" bestFit="1" customWidth="1"/>
    <col min="4616" max="4619" width="0" style="459" hidden="1" customWidth="1"/>
    <col min="4620" max="4620" width="10.85546875" style="459" bestFit="1" customWidth="1"/>
    <col min="4621" max="4621" width="11.7109375" style="459" bestFit="1" customWidth="1"/>
    <col min="4622" max="4622" width="6.42578125" style="459" customWidth="1"/>
    <col min="4623" max="4623" width="6.7109375" style="459" customWidth="1"/>
    <col min="4624" max="4624" width="13.7109375" style="459" customWidth="1"/>
    <col min="4625" max="4625" width="7.7109375" style="459" customWidth="1"/>
    <col min="4626" max="4626" width="12.140625" style="459" customWidth="1"/>
    <col min="4627" max="4627" width="13" style="459" bestFit="1" customWidth="1"/>
    <col min="4628" max="4628" width="10.85546875" style="459" bestFit="1" customWidth="1"/>
    <col min="4629" max="4864" width="9.140625" style="459"/>
    <col min="4865" max="4865" width="2.85546875" style="459" customWidth="1"/>
    <col min="4866" max="4866" width="29.7109375" style="459" customWidth="1"/>
    <col min="4867" max="4867" width="12.140625" style="459" bestFit="1" customWidth="1"/>
    <col min="4868" max="4868" width="16.140625" style="459" bestFit="1" customWidth="1"/>
    <col min="4869" max="4869" width="13.140625" style="459" customWidth="1"/>
    <col min="4870" max="4870" width="13" style="459" bestFit="1" customWidth="1"/>
    <col min="4871" max="4871" width="12.42578125" style="459" bestFit="1" customWidth="1"/>
    <col min="4872" max="4875" width="0" style="459" hidden="1" customWidth="1"/>
    <col min="4876" max="4876" width="10.85546875" style="459" bestFit="1" customWidth="1"/>
    <col min="4877" max="4877" width="11.7109375" style="459" bestFit="1" customWidth="1"/>
    <col min="4878" max="4878" width="6.42578125" style="459" customWidth="1"/>
    <col min="4879" max="4879" width="6.7109375" style="459" customWidth="1"/>
    <col min="4880" max="4880" width="13.7109375" style="459" customWidth="1"/>
    <col min="4881" max="4881" width="7.7109375" style="459" customWidth="1"/>
    <col min="4882" max="4882" width="12.140625" style="459" customWidth="1"/>
    <col min="4883" max="4883" width="13" style="459" bestFit="1" customWidth="1"/>
    <col min="4884" max="4884" width="10.85546875" style="459" bestFit="1" customWidth="1"/>
    <col min="4885" max="5120" width="9.140625" style="459"/>
    <col min="5121" max="5121" width="2.85546875" style="459" customWidth="1"/>
    <col min="5122" max="5122" width="29.7109375" style="459" customWidth="1"/>
    <col min="5123" max="5123" width="12.140625" style="459" bestFit="1" customWidth="1"/>
    <col min="5124" max="5124" width="16.140625" style="459" bestFit="1" customWidth="1"/>
    <col min="5125" max="5125" width="13.140625" style="459" customWidth="1"/>
    <col min="5126" max="5126" width="13" style="459" bestFit="1" customWidth="1"/>
    <col min="5127" max="5127" width="12.42578125" style="459" bestFit="1" customWidth="1"/>
    <col min="5128" max="5131" width="0" style="459" hidden="1" customWidth="1"/>
    <col min="5132" max="5132" width="10.85546875" style="459" bestFit="1" customWidth="1"/>
    <col min="5133" max="5133" width="11.7109375" style="459" bestFit="1" customWidth="1"/>
    <col min="5134" max="5134" width="6.42578125" style="459" customWidth="1"/>
    <col min="5135" max="5135" width="6.7109375" style="459" customWidth="1"/>
    <col min="5136" max="5136" width="13.7109375" style="459" customWidth="1"/>
    <col min="5137" max="5137" width="7.7109375" style="459" customWidth="1"/>
    <col min="5138" max="5138" width="12.140625" style="459" customWidth="1"/>
    <col min="5139" max="5139" width="13" style="459" bestFit="1" customWidth="1"/>
    <col min="5140" max="5140" width="10.85546875" style="459" bestFit="1" customWidth="1"/>
    <col min="5141" max="5376" width="9.140625" style="459"/>
    <col min="5377" max="5377" width="2.85546875" style="459" customWidth="1"/>
    <col min="5378" max="5378" width="29.7109375" style="459" customWidth="1"/>
    <col min="5379" max="5379" width="12.140625" style="459" bestFit="1" customWidth="1"/>
    <col min="5380" max="5380" width="16.140625" style="459" bestFit="1" customWidth="1"/>
    <col min="5381" max="5381" width="13.140625" style="459" customWidth="1"/>
    <col min="5382" max="5382" width="13" style="459" bestFit="1" customWidth="1"/>
    <col min="5383" max="5383" width="12.42578125" style="459" bestFit="1" customWidth="1"/>
    <col min="5384" max="5387" width="0" style="459" hidden="1" customWidth="1"/>
    <col min="5388" max="5388" width="10.85546875" style="459" bestFit="1" customWidth="1"/>
    <col min="5389" max="5389" width="11.7109375" style="459" bestFit="1" customWidth="1"/>
    <col min="5390" max="5390" width="6.42578125" style="459" customWidth="1"/>
    <col min="5391" max="5391" width="6.7109375" style="459" customWidth="1"/>
    <col min="5392" max="5392" width="13.7109375" style="459" customWidth="1"/>
    <col min="5393" max="5393" width="7.7109375" style="459" customWidth="1"/>
    <col min="5394" max="5394" width="12.140625" style="459" customWidth="1"/>
    <col min="5395" max="5395" width="13" style="459" bestFit="1" customWidth="1"/>
    <col min="5396" max="5396" width="10.85546875" style="459" bestFit="1" customWidth="1"/>
    <col min="5397" max="5632" width="9.140625" style="459"/>
    <col min="5633" max="5633" width="2.85546875" style="459" customWidth="1"/>
    <col min="5634" max="5634" width="29.7109375" style="459" customWidth="1"/>
    <col min="5635" max="5635" width="12.140625" style="459" bestFit="1" customWidth="1"/>
    <col min="5636" max="5636" width="16.140625" style="459" bestFit="1" customWidth="1"/>
    <col min="5637" max="5637" width="13.140625" style="459" customWidth="1"/>
    <col min="5638" max="5638" width="13" style="459" bestFit="1" customWidth="1"/>
    <col min="5639" max="5639" width="12.42578125" style="459" bestFit="1" customWidth="1"/>
    <col min="5640" max="5643" width="0" style="459" hidden="1" customWidth="1"/>
    <col min="5644" max="5644" width="10.85546875" style="459" bestFit="1" customWidth="1"/>
    <col min="5645" max="5645" width="11.7109375" style="459" bestFit="1" customWidth="1"/>
    <col min="5646" max="5646" width="6.42578125" style="459" customWidth="1"/>
    <col min="5647" max="5647" width="6.7109375" style="459" customWidth="1"/>
    <col min="5648" max="5648" width="13.7109375" style="459" customWidth="1"/>
    <col min="5649" max="5649" width="7.7109375" style="459" customWidth="1"/>
    <col min="5650" max="5650" width="12.140625" style="459" customWidth="1"/>
    <col min="5651" max="5651" width="13" style="459" bestFit="1" customWidth="1"/>
    <col min="5652" max="5652" width="10.85546875" style="459" bestFit="1" customWidth="1"/>
    <col min="5653" max="5888" width="9.140625" style="459"/>
    <col min="5889" max="5889" width="2.85546875" style="459" customWidth="1"/>
    <col min="5890" max="5890" width="29.7109375" style="459" customWidth="1"/>
    <col min="5891" max="5891" width="12.140625" style="459" bestFit="1" customWidth="1"/>
    <col min="5892" max="5892" width="16.140625" style="459" bestFit="1" customWidth="1"/>
    <col min="5893" max="5893" width="13.140625" style="459" customWidth="1"/>
    <col min="5894" max="5894" width="13" style="459" bestFit="1" customWidth="1"/>
    <col min="5895" max="5895" width="12.42578125" style="459" bestFit="1" customWidth="1"/>
    <col min="5896" max="5899" width="0" style="459" hidden="1" customWidth="1"/>
    <col min="5900" max="5900" width="10.85546875" style="459" bestFit="1" customWidth="1"/>
    <col min="5901" max="5901" width="11.7109375" style="459" bestFit="1" customWidth="1"/>
    <col min="5902" max="5902" width="6.42578125" style="459" customWidth="1"/>
    <col min="5903" max="5903" width="6.7109375" style="459" customWidth="1"/>
    <col min="5904" max="5904" width="13.7109375" style="459" customWidth="1"/>
    <col min="5905" max="5905" width="7.7109375" style="459" customWidth="1"/>
    <col min="5906" max="5906" width="12.140625" style="459" customWidth="1"/>
    <col min="5907" max="5907" width="13" style="459" bestFit="1" customWidth="1"/>
    <col min="5908" max="5908" width="10.85546875" style="459" bestFit="1" customWidth="1"/>
    <col min="5909" max="6144" width="9.140625" style="459"/>
    <col min="6145" max="6145" width="2.85546875" style="459" customWidth="1"/>
    <col min="6146" max="6146" width="29.7109375" style="459" customWidth="1"/>
    <col min="6147" max="6147" width="12.140625" style="459" bestFit="1" customWidth="1"/>
    <col min="6148" max="6148" width="16.140625" style="459" bestFit="1" customWidth="1"/>
    <col min="6149" max="6149" width="13.140625" style="459" customWidth="1"/>
    <col min="6150" max="6150" width="13" style="459" bestFit="1" customWidth="1"/>
    <col min="6151" max="6151" width="12.42578125" style="459" bestFit="1" customWidth="1"/>
    <col min="6152" max="6155" width="0" style="459" hidden="1" customWidth="1"/>
    <col min="6156" max="6156" width="10.85546875" style="459" bestFit="1" customWidth="1"/>
    <col min="6157" max="6157" width="11.7109375" style="459" bestFit="1" customWidth="1"/>
    <col min="6158" max="6158" width="6.42578125" style="459" customWidth="1"/>
    <col min="6159" max="6159" width="6.7109375" style="459" customWidth="1"/>
    <col min="6160" max="6160" width="13.7109375" style="459" customWidth="1"/>
    <col min="6161" max="6161" width="7.7109375" style="459" customWidth="1"/>
    <col min="6162" max="6162" width="12.140625" style="459" customWidth="1"/>
    <col min="6163" max="6163" width="13" style="459" bestFit="1" customWidth="1"/>
    <col min="6164" max="6164" width="10.85546875" style="459" bestFit="1" customWidth="1"/>
    <col min="6165" max="6400" width="9.140625" style="459"/>
    <col min="6401" max="6401" width="2.85546875" style="459" customWidth="1"/>
    <col min="6402" max="6402" width="29.7109375" style="459" customWidth="1"/>
    <col min="6403" max="6403" width="12.140625" style="459" bestFit="1" customWidth="1"/>
    <col min="6404" max="6404" width="16.140625" style="459" bestFit="1" customWidth="1"/>
    <col min="6405" max="6405" width="13.140625" style="459" customWidth="1"/>
    <col min="6406" max="6406" width="13" style="459" bestFit="1" customWidth="1"/>
    <col min="6407" max="6407" width="12.42578125" style="459" bestFit="1" customWidth="1"/>
    <col min="6408" max="6411" width="0" style="459" hidden="1" customWidth="1"/>
    <col min="6412" max="6412" width="10.85546875" style="459" bestFit="1" customWidth="1"/>
    <col min="6413" max="6413" width="11.7109375" style="459" bestFit="1" customWidth="1"/>
    <col min="6414" max="6414" width="6.42578125" style="459" customWidth="1"/>
    <col min="6415" max="6415" width="6.7109375" style="459" customWidth="1"/>
    <col min="6416" max="6416" width="13.7109375" style="459" customWidth="1"/>
    <col min="6417" max="6417" width="7.7109375" style="459" customWidth="1"/>
    <col min="6418" max="6418" width="12.140625" style="459" customWidth="1"/>
    <col min="6419" max="6419" width="13" style="459" bestFit="1" customWidth="1"/>
    <col min="6420" max="6420" width="10.85546875" style="459" bestFit="1" customWidth="1"/>
    <col min="6421" max="6656" width="9.140625" style="459"/>
    <col min="6657" max="6657" width="2.85546875" style="459" customWidth="1"/>
    <col min="6658" max="6658" width="29.7109375" style="459" customWidth="1"/>
    <col min="6659" max="6659" width="12.140625" style="459" bestFit="1" customWidth="1"/>
    <col min="6660" max="6660" width="16.140625" style="459" bestFit="1" customWidth="1"/>
    <col min="6661" max="6661" width="13.140625" style="459" customWidth="1"/>
    <col min="6662" max="6662" width="13" style="459" bestFit="1" customWidth="1"/>
    <col min="6663" max="6663" width="12.42578125" style="459" bestFit="1" customWidth="1"/>
    <col min="6664" max="6667" width="0" style="459" hidden="1" customWidth="1"/>
    <col min="6668" max="6668" width="10.85546875" style="459" bestFit="1" customWidth="1"/>
    <col min="6669" max="6669" width="11.7109375" style="459" bestFit="1" customWidth="1"/>
    <col min="6670" max="6670" width="6.42578125" style="459" customWidth="1"/>
    <col min="6671" max="6671" width="6.7109375" style="459" customWidth="1"/>
    <col min="6672" max="6672" width="13.7109375" style="459" customWidth="1"/>
    <col min="6673" max="6673" width="7.7109375" style="459" customWidth="1"/>
    <col min="6674" max="6674" width="12.140625" style="459" customWidth="1"/>
    <col min="6675" max="6675" width="13" style="459" bestFit="1" customWidth="1"/>
    <col min="6676" max="6676" width="10.85546875" style="459" bestFit="1" customWidth="1"/>
    <col min="6677" max="6912" width="9.140625" style="459"/>
    <col min="6913" max="6913" width="2.85546875" style="459" customWidth="1"/>
    <col min="6914" max="6914" width="29.7109375" style="459" customWidth="1"/>
    <col min="6915" max="6915" width="12.140625" style="459" bestFit="1" customWidth="1"/>
    <col min="6916" max="6916" width="16.140625" style="459" bestFit="1" customWidth="1"/>
    <col min="6917" max="6917" width="13.140625" style="459" customWidth="1"/>
    <col min="6918" max="6918" width="13" style="459" bestFit="1" customWidth="1"/>
    <col min="6919" max="6919" width="12.42578125" style="459" bestFit="1" customWidth="1"/>
    <col min="6920" max="6923" width="0" style="459" hidden="1" customWidth="1"/>
    <col min="6924" max="6924" width="10.85546875" style="459" bestFit="1" customWidth="1"/>
    <col min="6925" max="6925" width="11.7109375" style="459" bestFit="1" customWidth="1"/>
    <col min="6926" max="6926" width="6.42578125" style="459" customWidth="1"/>
    <col min="6927" max="6927" width="6.7109375" style="459" customWidth="1"/>
    <col min="6928" max="6928" width="13.7109375" style="459" customWidth="1"/>
    <col min="6929" max="6929" width="7.7109375" style="459" customWidth="1"/>
    <col min="6930" max="6930" width="12.140625" style="459" customWidth="1"/>
    <col min="6931" max="6931" width="13" style="459" bestFit="1" customWidth="1"/>
    <col min="6932" max="6932" width="10.85546875" style="459" bestFit="1" customWidth="1"/>
    <col min="6933" max="7168" width="9.140625" style="459"/>
    <col min="7169" max="7169" width="2.85546875" style="459" customWidth="1"/>
    <col min="7170" max="7170" width="29.7109375" style="459" customWidth="1"/>
    <col min="7171" max="7171" width="12.140625" style="459" bestFit="1" customWidth="1"/>
    <col min="7172" max="7172" width="16.140625" style="459" bestFit="1" customWidth="1"/>
    <col min="7173" max="7173" width="13.140625" style="459" customWidth="1"/>
    <col min="7174" max="7174" width="13" style="459" bestFit="1" customWidth="1"/>
    <col min="7175" max="7175" width="12.42578125" style="459" bestFit="1" customWidth="1"/>
    <col min="7176" max="7179" width="0" style="459" hidden="1" customWidth="1"/>
    <col min="7180" max="7180" width="10.85546875" style="459" bestFit="1" customWidth="1"/>
    <col min="7181" max="7181" width="11.7109375" style="459" bestFit="1" customWidth="1"/>
    <col min="7182" max="7182" width="6.42578125" style="459" customWidth="1"/>
    <col min="7183" max="7183" width="6.7109375" style="459" customWidth="1"/>
    <col min="7184" max="7184" width="13.7109375" style="459" customWidth="1"/>
    <col min="7185" max="7185" width="7.7109375" style="459" customWidth="1"/>
    <col min="7186" max="7186" width="12.140625" style="459" customWidth="1"/>
    <col min="7187" max="7187" width="13" style="459" bestFit="1" customWidth="1"/>
    <col min="7188" max="7188" width="10.85546875" style="459" bestFit="1" customWidth="1"/>
    <col min="7189" max="7424" width="9.140625" style="459"/>
    <col min="7425" max="7425" width="2.85546875" style="459" customWidth="1"/>
    <col min="7426" max="7426" width="29.7109375" style="459" customWidth="1"/>
    <col min="7427" max="7427" width="12.140625" style="459" bestFit="1" customWidth="1"/>
    <col min="7428" max="7428" width="16.140625" style="459" bestFit="1" customWidth="1"/>
    <col min="7429" max="7429" width="13.140625" style="459" customWidth="1"/>
    <col min="7430" max="7430" width="13" style="459" bestFit="1" customWidth="1"/>
    <col min="7431" max="7431" width="12.42578125" style="459" bestFit="1" customWidth="1"/>
    <col min="7432" max="7435" width="0" style="459" hidden="1" customWidth="1"/>
    <col min="7436" max="7436" width="10.85546875" style="459" bestFit="1" customWidth="1"/>
    <col min="7437" max="7437" width="11.7109375" style="459" bestFit="1" customWidth="1"/>
    <col min="7438" max="7438" width="6.42578125" style="459" customWidth="1"/>
    <col min="7439" max="7439" width="6.7109375" style="459" customWidth="1"/>
    <col min="7440" max="7440" width="13.7109375" style="459" customWidth="1"/>
    <col min="7441" max="7441" width="7.7109375" style="459" customWidth="1"/>
    <col min="7442" max="7442" width="12.140625" style="459" customWidth="1"/>
    <col min="7443" max="7443" width="13" style="459" bestFit="1" customWidth="1"/>
    <col min="7444" max="7444" width="10.85546875" style="459" bestFit="1" customWidth="1"/>
    <col min="7445" max="7680" width="9.140625" style="459"/>
    <col min="7681" max="7681" width="2.85546875" style="459" customWidth="1"/>
    <col min="7682" max="7682" width="29.7109375" style="459" customWidth="1"/>
    <col min="7683" max="7683" width="12.140625" style="459" bestFit="1" customWidth="1"/>
    <col min="7684" max="7684" width="16.140625" style="459" bestFit="1" customWidth="1"/>
    <col min="7685" max="7685" width="13.140625" style="459" customWidth="1"/>
    <col min="7686" max="7686" width="13" style="459" bestFit="1" customWidth="1"/>
    <col min="7687" max="7687" width="12.42578125" style="459" bestFit="1" customWidth="1"/>
    <col min="7688" max="7691" width="0" style="459" hidden="1" customWidth="1"/>
    <col min="7692" max="7692" width="10.85546875" style="459" bestFit="1" customWidth="1"/>
    <col min="7693" max="7693" width="11.7109375" style="459" bestFit="1" customWidth="1"/>
    <col min="7694" max="7694" width="6.42578125" style="459" customWidth="1"/>
    <col min="7695" max="7695" width="6.7109375" style="459" customWidth="1"/>
    <col min="7696" max="7696" width="13.7109375" style="459" customWidth="1"/>
    <col min="7697" max="7697" width="7.7109375" style="459" customWidth="1"/>
    <col min="7698" max="7698" width="12.140625" style="459" customWidth="1"/>
    <col min="7699" max="7699" width="13" style="459" bestFit="1" customWidth="1"/>
    <col min="7700" max="7700" width="10.85546875" style="459" bestFit="1" customWidth="1"/>
    <col min="7701" max="7936" width="9.140625" style="459"/>
    <col min="7937" max="7937" width="2.85546875" style="459" customWidth="1"/>
    <col min="7938" max="7938" width="29.7109375" style="459" customWidth="1"/>
    <col min="7939" max="7939" width="12.140625" style="459" bestFit="1" customWidth="1"/>
    <col min="7940" max="7940" width="16.140625" style="459" bestFit="1" customWidth="1"/>
    <col min="7941" max="7941" width="13.140625" style="459" customWidth="1"/>
    <col min="7942" max="7942" width="13" style="459" bestFit="1" customWidth="1"/>
    <col min="7943" max="7943" width="12.42578125" style="459" bestFit="1" customWidth="1"/>
    <col min="7944" max="7947" width="0" style="459" hidden="1" customWidth="1"/>
    <col min="7948" max="7948" width="10.85546875" style="459" bestFit="1" customWidth="1"/>
    <col min="7949" max="7949" width="11.7109375" style="459" bestFit="1" customWidth="1"/>
    <col min="7950" max="7950" width="6.42578125" style="459" customWidth="1"/>
    <col min="7951" max="7951" width="6.7109375" style="459" customWidth="1"/>
    <col min="7952" max="7952" width="13.7109375" style="459" customWidth="1"/>
    <col min="7953" max="7953" width="7.7109375" style="459" customWidth="1"/>
    <col min="7954" max="7954" width="12.140625" style="459" customWidth="1"/>
    <col min="7955" max="7955" width="13" style="459" bestFit="1" customWidth="1"/>
    <col min="7956" max="7956" width="10.85546875" style="459" bestFit="1" customWidth="1"/>
    <col min="7957" max="8192" width="9.140625" style="459"/>
    <col min="8193" max="8193" width="2.85546875" style="459" customWidth="1"/>
    <col min="8194" max="8194" width="29.7109375" style="459" customWidth="1"/>
    <col min="8195" max="8195" width="12.140625" style="459" bestFit="1" customWidth="1"/>
    <col min="8196" max="8196" width="16.140625" style="459" bestFit="1" customWidth="1"/>
    <col min="8197" max="8197" width="13.140625" style="459" customWidth="1"/>
    <col min="8198" max="8198" width="13" style="459" bestFit="1" customWidth="1"/>
    <col min="8199" max="8199" width="12.42578125" style="459" bestFit="1" customWidth="1"/>
    <col min="8200" max="8203" width="0" style="459" hidden="1" customWidth="1"/>
    <col min="8204" max="8204" width="10.85546875" style="459" bestFit="1" customWidth="1"/>
    <col min="8205" max="8205" width="11.7109375" style="459" bestFit="1" customWidth="1"/>
    <col min="8206" max="8206" width="6.42578125" style="459" customWidth="1"/>
    <col min="8207" max="8207" width="6.7109375" style="459" customWidth="1"/>
    <col min="8208" max="8208" width="13.7109375" style="459" customWidth="1"/>
    <col min="8209" max="8209" width="7.7109375" style="459" customWidth="1"/>
    <col min="8210" max="8210" width="12.140625" style="459" customWidth="1"/>
    <col min="8211" max="8211" width="13" style="459" bestFit="1" customWidth="1"/>
    <col min="8212" max="8212" width="10.85546875" style="459" bestFit="1" customWidth="1"/>
    <col min="8213" max="8448" width="9.140625" style="459"/>
    <col min="8449" max="8449" width="2.85546875" style="459" customWidth="1"/>
    <col min="8450" max="8450" width="29.7109375" style="459" customWidth="1"/>
    <col min="8451" max="8451" width="12.140625" style="459" bestFit="1" customWidth="1"/>
    <col min="8452" max="8452" width="16.140625" style="459" bestFit="1" customWidth="1"/>
    <col min="8453" max="8453" width="13.140625" style="459" customWidth="1"/>
    <col min="8454" max="8454" width="13" style="459" bestFit="1" customWidth="1"/>
    <col min="8455" max="8455" width="12.42578125" style="459" bestFit="1" customWidth="1"/>
    <col min="8456" max="8459" width="0" style="459" hidden="1" customWidth="1"/>
    <col min="8460" max="8460" width="10.85546875" style="459" bestFit="1" customWidth="1"/>
    <col min="8461" max="8461" width="11.7109375" style="459" bestFit="1" customWidth="1"/>
    <col min="8462" max="8462" width="6.42578125" style="459" customWidth="1"/>
    <col min="8463" max="8463" width="6.7109375" style="459" customWidth="1"/>
    <col min="8464" max="8464" width="13.7109375" style="459" customWidth="1"/>
    <col min="8465" max="8465" width="7.7109375" style="459" customWidth="1"/>
    <col min="8466" max="8466" width="12.140625" style="459" customWidth="1"/>
    <col min="8467" max="8467" width="13" style="459" bestFit="1" customWidth="1"/>
    <col min="8468" max="8468" width="10.85546875" style="459" bestFit="1" customWidth="1"/>
    <col min="8469" max="8704" width="9.140625" style="459"/>
    <col min="8705" max="8705" width="2.85546875" style="459" customWidth="1"/>
    <col min="8706" max="8706" width="29.7109375" style="459" customWidth="1"/>
    <col min="8707" max="8707" width="12.140625" style="459" bestFit="1" customWidth="1"/>
    <col min="8708" max="8708" width="16.140625" style="459" bestFit="1" customWidth="1"/>
    <col min="8709" max="8709" width="13.140625" style="459" customWidth="1"/>
    <col min="8710" max="8710" width="13" style="459" bestFit="1" customWidth="1"/>
    <col min="8711" max="8711" width="12.42578125" style="459" bestFit="1" customWidth="1"/>
    <col min="8712" max="8715" width="0" style="459" hidden="1" customWidth="1"/>
    <col min="8716" max="8716" width="10.85546875" style="459" bestFit="1" customWidth="1"/>
    <col min="8717" max="8717" width="11.7109375" style="459" bestFit="1" customWidth="1"/>
    <col min="8718" max="8718" width="6.42578125" style="459" customWidth="1"/>
    <col min="8719" max="8719" width="6.7109375" style="459" customWidth="1"/>
    <col min="8720" max="8720" width="13.7109375" style="459" customWidth="1"/>
    <col min="8721" max="8721" width="7.7109375" style="459" customWidth="1"/>
    <col min="8722" max="8722" width="12.140625" style="459" customWidth="1"/>
    <col min="8723" max="8723" width="13" style="459" bestFit="1" customWidth="1"/>
    <col min="8724" max="8724" width="10.85546875" style="459" bestFit="1" customWidth="1"/>
    <col min="8725" max="8960" width="9.140625" style="459"/>
    <col min="8961" max="8961" width="2.85546875" style="459" customWidth="1"/>
    <col min="8962" max="8962" width="29.7109375" style="459" customWidth="1"/>
    <col min="8963" max="8963" width="12.140625" style="459" bestFit="1" customWidth="1"/>
    <col min="8964" max="8964" width="16.140625" style="459" bestFit="1" customWidth="1"/>
    <col min="8965" max="8965" width="13.140625" style="459" customWidth="1"/>
    <col min="8966" max="8966" width="13" style="459" bestFit="1" customWidth="1"/>
    <col min="8967" max="8967" width="12.42578125" style="459" bestFit="1" customWidth="1"/>
    <col min="8968" max="8971" width="0" style="459" hidden="1" customWidth="1"/>
    <col min="8972" max="8972" width="10.85546875" style="459" bestFit="1" customWidth="1"/>
    <col min="8973" max="8973" width="11.7109375" style="459" bestFit="1" customWidth="1"/>
    <col min="8974" max="8974" width="6.42578125" style="459" customWidth="1"/>
    <col min="8975" max="8975" width="6.7109375" style="459" customWidth="1"/>
    <col min="8976" max="8976" width="13.7109375" style="459" customWidth="1"/>
    <col min="8977" max="8977" width="7.7109375" style="459" customWidth="1"/>
    <col min="8978" max="8978" width="12.140625" style="459" customWidth="1"/>
    <col min="8979" max="8979" width="13" style="459" bestFit="1" customWidth="1"/>
    <col min="8980" max="8980" width="10.85546875" style="459" bestFit="1" customWidth="1"/>
    <col min="8981" max="9216" width="9.140625" style="459"/>
    <col min="9217" max="9217" width="2.85546875" style="459" customWidth="1"/>
    <col min="9218" max="9218" width="29.7109375" style="459" customWidth="1"/>
    <col min="9219" max="9219" width="12.140625" style="459" bestFit="1" customWidth="1"/>
    <col min="9220" max="9220" width="16.140625" style="459" bestFit="1" customWidth="1"/>
    <col min="9221" max="9221" width="13.140625" style="459" customWidth="1"/>
    <col min="9222" max="9222" width="13" style="459" bestFit="1" customWidth="1"/>
    <col min="9223" max="9223" width="12.42578125" style="459" bestFit="1" customWidth="1"/>
    <col min="9224" max="9227" width="0" style="459" hidden="1" customWidth="1"/>
    <col min="9228" max="9228" width="10.85546875" style="459" bestFit="1" customWidth="1"/>
    <col min="9229" max="9229" width="11.7109375" style="459" bestFit="1" customWidth="1"/>
    <col min="9230" max="9230" width="6.42578125" style="459" customWidth="1"/>
    <col min="9231" max="9231" width="6.7109375" style="459" customWidth="1"/>
    <col min="9232" max="9232" width="13.7109375" style="459" customWidth="1"/>
    <col min="9233" max="9233" width="7.7109375" style="459" customWidth="1"/>
    <col min="9234" max="9234" width="12.140625" style="459" customWidth="1"/>
    <col min="9235" max="9235" width="13" style="459" bestFit="1" customWidth="1"/>
    <col min="9236" max="9236" width="10.85546875" style="459" bestFit="1" customWidth="1"/>
    <col min="9237" max="9472" width="9.140625" style="459"/>
    <col min="9473" max="9473" width="2.85546875" style="459" customWidth="1"/>
    <col min="9474" max="9474" width="29.7109375" style="459" customWidth="1"/>
    <col min="9475" max="9475" width="12.140625" style="459" bestFit="1" customWidth="1"/>
    <col min="9476" max="9476" width="16.140625" style="459" bestFit="1" customWidth="1"/>
    <col min="9477" max="9477" width="13.140625" style="459" customWidth="1"/>
    <col min="9478" max="9478" width="13" style="459" bestFit="1" customWidth="1"/>
    <col min="9479" max="9479" width="12.42578125" style="459" bestFit="1" customWidth="1"/>
    <col min="9480" max="9483" width="0" style="459" hidden="1" customWidth="1"/>
    <col min="9484" max="9484" width="10.85546875" style="459" bestFit="1" customWidth="1"/>
    <col min="9485" max="9485" width="11.7109375" style="459" bestFit="1" customWidth="1"/>
    <col min="9486" max="9486" width="6.42578125" style="459" customWidth="1"/>
    <col min="9487" max="9487" width="6.7109375" style="459" customWidth="1"/>
    <col min="9488" max="9488" width="13.7109375" style="459" customWidth="1"/>
    <col min="9489" max="9489" width="7.7109375" style="459" customWidth="1"/>
    <col min="9490" max="9490" width="12.140625" style="459" customWidth="1"/>
    <col min="9491" max="9491" width="13" style="459" bestFit="1" customWidth="1"/>
    <col min="9492" max="9492" width="10.85546875" style="459" bestFit="1" customWidth="1"/>
    <col min="9493" max="9728" width="9.140625" style="459"/>
    <col min="9729" max="9729" width="2.85546875" style="459" customWidth="1"/>
    <col min="9730" max="9730" width="29.7109375" style="459" customWidth="1"/>
    <col min="9731" max="9731" width="12.140625" style="459" bestFit="1" customWidth="1"/>
    <col min="9732" max="9732" width="16.140625" style="459" bestFit="1" customWidth="1"/>
    <col min="9733" max="9733" width="13.140625" style="459" customWidth="1"/>
    <col min="9734" max="9734" width="13" style="459" bestFit="1" customWidth="1"/>
    <col min="9735" max="9735" width="12.42578125" style="459" bestFit="1" customWidth="1"/>
    <col min="9736" max="9739" width="0" style="459" hidden="1" customWidth="1"/>
    <col min="9740" max="9740" width="10.85546875" style="459" bestFit="1" customWidth="1"/>
    <col min="9741" max="9741" width="11.7109375" style="459" bestFit="1" customWidth="1"/>
    <col min="9742" max="9742" width="6.42578125" style="459" customWidth="1"/>
    <col min="9743" max="9743" width="6.7109375" style="459" customWidth="1"/>
    <col min="9744" max="9744" width="13.7109375" style="459" customWidth="1"/>
    <col min="9745" max="9745" width="7.7109375" style="459" customWidth="1"/>
    <col min="9746" max="9746" width="12.140625" style="459" customWidth="1"/>
    <col min="9747" max="9747" width="13" style="459" bestFit="1" customWidth="1"/>
    <col min="9748" max="9748" width="10.85546875" style="459" bestFit="1" customWidth="1"/>
    <col min="9749" max="9984" width="9.140625" style="459"/>
    <col min="9985" max="9985" width="2.85546875" style="459" customWidth="1"/>
    <col min="9986" max="9986" width="29.7109375" style="459" customWidth="1"/>
    <col min="9987" max="9987" width="12.140625" style="459" bestFit="1" customWidth="1"/>
    <col min="9988" max="9988" width="16.140625" style="459" bestFit="1" customWidth="1"/>
    <col min="9989" max="9989" width="13.140625" style="459" customWidth="1"/>
    <col min="9990" max="9990" width="13" style="459" bestFit="1" customWidth="1"/>
    <col min="9991" max="9991" width="12.42578125" style="459" bestFit="1" customWidth="1"/>
    <col min="9992" max="9995" width="0" style="459" hidden="1" customWidth="1"/>
    <col min="9996" max="9996" width="10.85546875" style="459" bestFit="1" customWidth="1"/>
    <col min="9997" max="9997" width="11.7109375" style="459" bestFit="1" customWidth="1"/>
    <col min="9998" max="9998" width="6.42578125" style="459" customWidth="1"/>
    <col min="9999" max="9999" width="6.7109375" style="459" customWidth="1"/>
    <col min="10000" max="10000" width="13.7109375" style="459" customWidth="1"/>
    <col min="10001" max="10001" width="7.7109375" style="459" customWidth="1"/>
    <col min="10002" max="10002" width="12.140625" style="459" customWidth="1"/>
    <col min="10003" max="10003" width="13" style="459" bestFit="1" customWidth="1"/>
    <col min="10004" max="10004" width="10.85546875" style="459" bestFit="1" customWidth="1"/>
    <col min="10005" max="10240" width="9.140625" style="459"/>
    <col min="10241" max="10241" width="2.85546875" style="459" customWidth="1"/>
    <col min="10242" max="10242" width="29.7109375" style="459" customWidth="1"/>
    <col min="10243" max="10243" width="12.140625" style="459" bestFit="1" customWidth="1"/>
    <col min="10244" max="10244" width="16.140625" style="459" bestFit="1" customWidth="1"/>
    <col min="10245" max="10245" width="13.140625" style="459" customWidth="1"/>
    <col min="10246" max="10246" width="13" style="459" bestFit="1" customWidth="1"/>
    <col min="10247" max="10247" width="12.42578125" style="459" bestFit="1" customWidth="1"/>
    <col min="10248" max="10251" width="0" style="459" hidden="1" customWidth="1"/>
    <col min="10252" max="10252" width="10.85546875" style="459" bestFit="1" customWidth="1"/>
    <col min="10253" max="10253" width="11.7109375" style="459" bestFit="1" customWidth="1"/>
    <col min="10254" max="10254" width="6.42578125" style="459" customWidth="1"/>
    <col min="10255" max="10255" width="6.7109375" style="459" customWidth="1"/>
    <col min="10256" max="10256" width="13.7109375" style="459" customWidth="1"/>
    <col min="10257" max="10257" width="7.7109375" style="459" customWidth="1"/>
    <col min="10258" max="10258" width="12.140625" style="459" customWidth="1"/>
    <col min="10259" max="10259" width="13" style="459" bestFit="1" customWidth="1"/>
    <col min="10260" max="10260" width="10.85546875" style="459" bestFit="1" customWidth="1"/>
    <col min="10261" max="10496" width="9.140625" style="459"/>
    <col min="10497" max="10497" width="2.85546875" style="459" customWidth="1"/>
    <col min="10498" max="10498" width="29.7109375" style="459" customWidth="1"/>
    <col min="10499" max="10499" width="12.140625" style="459" bestFit="1" customWidth="1"/>
    <col min="10500" max="10500" width="16.140625" style="459" bestFit="1" customWidth="1"/>
    <col min="10501" max="10501" width="13.140625" style="459" customWidth="1"/>
    <col min="10502" max="10502" width="13" style="459" bestFit="1" customWidth="1"/>
    <col min="10503" max="10503" width="12.42578125" style="459" bestFit="1" customWidth="1"/>
    <col min="10504" max="10507" width="0" style="459" hidden="1" customWidth="1"/>
    <col min="10508" max="10508" width="10.85546875" style="459" bestFit="1" customWidth="1"/>
    <col min="10509" max="10509" width="11.7109375" style="459" bestFit="1" customWidth="1"/>
    <col min="10510" max="10510" width="6.42578125" style="459" customWidth="1"/>
    <col min="10511" max="10511" width="6.7109375" style="459" customWidth="1"/>
    <col min="10512" max="10512" width="13.7109375" style="459" customWidth="1"/>
    <col min="10513" max="10513" width="7.7109375" style="459" customWidth="1"/>
    <col min="10514" max="10514" width="12.140625" style="459" customWidth="1"/>
    <col min="10515" max="10515" width="13" style="459" bestFit="1" customWidth="1"/>
    <col min="10516" max="10516" width="10.85546875" style="459" bestFit="1" customWidth="1"/>
    <col min="10517" max="10752" width="9.140625" style="459"/>
    <col min="10753" max="10753" width="2.85546875" style="459" customWidth="1"/>
    <col min="10754" max="10754" width="29.7109375" style="459" customWidth="1"/>
    <col min="10755" max="10755" width="12.140625" style="459" bestFit="1" customWidth="1"/>
    <col min="10756" max="10756" width="16.140625" style="459" bestFit="1" customWidth="1"/>
    <col min="10757" max="10757" width="13.140625" style="459" customWidth="1"/>
    <col min="10758" max="10758" width="13" style="459" bestFit="1" customWidth="1"/>
    <col min="10759" max="10759" width="12.42578125" style="459" bestFit="1" customWidth="1"/>
    <col min="10760" max="10763" width="0" style="459" hidden="1" customWidth="1"/>
    <col min="10764" max="10764" width="10.85546875" style="459" bestFit="1" customWidth="1"/>
    <col min="10765" max="10765" width="11.7109375" style="459" bestFit="1" customWidth="1"/>
    <col min="10766" max="10766" width="6.42578125" style="459" customWidth="1"/>
    <col min="10767" max="10767" width="6.7109375" style="459" customWidth="1"/>
    <col min="10768" max="10768" width="13.7109375" style="459" customWidth="1"/>
    <col min="10769" max="10769" width="7.7109375" style="459" customWidth="1"/>
    <col min="10770" max="10770" width="12.140625" style="459" customWidth="1"/>
    <col min="10771" max="10771" width="13" style="459" bestFit="1" customWidth="1"/>
    <col min="10772" max="10772" width="10.85546875" style="459" bestFit="1" customWidth="1"/>
    <col min="10773" max="11008" width="9.140625" style="459"/>
    <col min="11009" max="11009" width="2.85546875" style="459" customWidth="1"/>
    <col min="11010" max="11010" width="29.7109375" style="459" customWidth="1"/>
    <col min="11011" max="11011" width="12.140625" style="459" bestFit="1" customWidth="1"/>
    <col min="11012" max="11012" width="16.140625" style="459" bestFit="1" customWidth="1"/>
    <col min="11013" max="11013" width="13.140625" style="459" customWidth="1"/>
    <col min="11014" max="11014" width="13" style="459" bestFit="1" customWidth="1"/>
    <col min="11015" max="11015" width="12.42578125" style="459" bestFit="1" customWidth="1"/>
    <col min="11016" max="11019" width="0" style="459" hidden="1" customWidth="1"/>
    <col min="11020" max="11020" width="10.85546875" style="459" bestFit="1" customWidth="1"/>
    <col min="11021" max="11021" width="11.7109375" style="459" bestFit="1" customWidth="1"/>
    <col min="11022" max="11022" width="6.42578125" style="459" customWidth="1"/>
    <col min="11023" max="11023" width="6.7109375" style="459" customWidth="1"/>
    <col min="11024" max="11024" width="13.7109375" style="459" customWidth="1"/>
    <col min="11025" max="11025" width="7.7109375" style="459" customWidth="1"/>
    <col min="11026" max="11026" width="12.140625" style="459" customWidth="1"/>
    <col min="11027" max="11027" width="13" style="459" bestFit="1" customWidth="1"/>
    <col min="11028" max="11028" width="10.85546875" style="459" bestFit="1" customWidth="1"/>
    <col min="11029" max="11264" width="9.140625" style="459"/>
    <col min="11265" max="11265" width="2.85546875" style="459" customWidth="1"/>
    <col min="11266" max="11266" width="29.7109375" style="459" customWidth="1"/>
    <col min="11267" max="11267" width="12.140625" style="459" bestFit="1" customWidth="1"/>
    <col min="11268" max="11268" width="16.140625" style="459" bestFit="1" customWidth="1"/>
    <col min="11269" max="11269" width="13.140625" style="459" customWidth="1"/>
    <col min="11270" max="11270" width="13" style="459" bestFit="1" customWidth="1"/>
    <col min="11271" max="11271" width="12.42578125" style="459" bestFit="1" customWidth="1"/>
    <col min="11272" max="11275" width="0" style="459" hidden="1" customWidth="1"/>
    <col min="11276" max="11276" width="10.85546875" style="459" bestFit="1" customWidth="1"/>
    <col min="11277" max="11277" width="11.7109375" style="459" bestFit="1" customWidth="1"/>
    <col min="11278" max="11278" width="6.42578125" style="459" customWidth="1"/>
    <col min="11279" max="11279" width="6.7109375" style="459" customWidth="1"/>
    <col min="11280" max="11280" width="13.7109375" style="459" customWidth="1"/>
    <col min="11281" max="11281" width="7.7109375" style="459" customWidth="1"/>
    <col min="11282" max="11282" width="12.140625" style="459" customWidth="1"/>
    <col min="11283" max="11283" width="13" style="459" bestFit="1" customWidth="1"/>
    <col min="11284" max="11284" width="10.85546875" style="459" bestFit="1" customWidth="1"/>
    <col min="11285" max="11520" width="9.140625" style="459"/>
    <col min="11521" max="11521" width="2.85546875" style="459" customWidth="1"/>
    <col min="11522" max="11522" width="29.7109375" style="459" customWidth="1"/>
    <col min="11523" max="11523" width="12.140625" style="459" bestFit="1" customWidth="1"/>
    <col min="11524" max="11524" width="16.140625" style="459" bestFit="1" customWidth="1"/>
    <col min="11525" max="11525" width="13.140625" style="459" customWidth="1"/>
    <col min="11526" max="11526" width="13" style="459" bestFit="1" customWidth="1"/>
    <col min="11527" max="11527" width="12.42578125" style="459" bestFit="1" customWidth="1"/>
    <col min="11528" max="11531" width="0" style="459" hidden="1" customWidth="1"/>
    <col min="11532" max="11532" width="10.85546875" style="459" bestFit="1" customWidth="1"/>
    <col min="11533" max="11533" width="11.7109375" style="459" bestFit="1" customWidth="1"/>
    <col min="11534" max="11534" width="6.42578125" style="459" customWidth="1"/>
    <col min="11535" max="11535" width="6.7109375" style="459" customWidth="1"/>
    <col min="11536" max="11536" width="13.7109375" style="459" customWidth="1"/>
    <col min="11537" max="11537" width="7.7109375" style="459" customWidth="1"/>
    <col min="11538" max="11538" width="12.140625" style="459" customWidth="1"/>
    <col min="11539" max="11539" width="13" style="459" bestFit="1" customWidth="1"/>
    <col min="11540" max="11540" width="10.85546875" style="459" bestFit="1" customWidth="1"/>
    <col min="11541" max="11776" width="9.140625" style="459"/>
    <col min="11777" max="11777" width="2.85546875" style="459" customWidth="1"/>
    <col min="11778" max="11778" width="29.7109375" style="459" customWidth="1"/>
    <col min="11779" max="11779" width="12.140625" style="459" bestFit="1" customWidth="1"/>
    <col min="11780" max="11780" width="16.140625" style="459" bestFit="1" customWidth="1"/>
    <col min="11781" max="11781" width="13.140625" style="459" customWidth="1"/>
    <col min="11782" max="11782" width="13" style="459" bestFit="1" customWidth="1"/>
    <col min="11783" max="11783" width="12.42578125" style="459" bestFit="1" customWidth="1"/>
    <col min="11784" max="11787" width="0" style="459" hidden="1" customWidth="1"/>
    <col min="11788" max="11788" width="10.85546875" style="459" bestFit="1" customWidth="1"/>
    <col min="11789" max="11789" width="11.7109375" style="459" bestFit="1" customWidth="1"/>
    <col min="11790" max="11790" width="6.42578125" style="459" customWidth="1"/>
    <col min="11791" max="11791" width="6.7109375" style="459" customWidth="1"/>
    <col min="11792" max="11792" width="13.7109375" style="459" customWidth="1"/>
    <col min="11793" max="11793" width="7.7109375" style="459" customWidth="1"/>
    <col min="11794" max="11794" width="12.140625" style="459" customWidth="1"/>
    <col min="11795" max="11795" width="13" style="459" bestFit="1" customWidth="1"/>
    <col min="11796" max="11796" width="10.85546875" style="459" bestFit="1" customWidth="1"/>
    <col min="11797" max="12032" width="9.140625" style="459"/>
    <col min="12033" max="12033" width="2.85546875" style="459" customWidth="1"/>
    <col min="12034" max="12034" width="29.7109375" style="459" customWidth="1"/>
    <col min="12035" max="12035" width="12.140625" style="459" bestFit="1" customWidth="1"/>
    <col min="12036" max="12036" width="16.140625" style="459" bestFit="1" customWidth="1"/>
    <col min="12037" max="12037" width="13.140625" style="459" customWidth="1"/>
    <col min="12038" max="12038" width="13" style="459" bestFit="1" customWidth="1"/>
    <col min="12039" max="12039" width="12.42578125" style="459" bestFit="1" customWidth="1"/>
    <col min="12040" max="12043" width="0" style="459" hidden="1" customWidth="1"/>
    <col min="12044" max="12044" width="10.85546875" style="459" bestFit="1" customWidth="1"/>
    <col min="12045" max="12045" width="11.7109375" style="459" bestFit="1" customWidth="1"/>
    <col min="12046" max="12046" width="6.42578125" style="459" customWidth="1"/>
    <col min="12047" max="12047" width="6.7109375" style="459" customWidth="1"/>
    <col min="12048" max="12048" width="13.7109375" style="459" customWidth="1"/>
    <col min="12049" max="12049" width="7.7109375" style="459" customWidth="1"/>
    <col min="12050" max="12050" width="12.140625" style="459" customWidth="1"/>
    <col min="12051" max="12051" width="13" style="459" bestFit="1" customWidth="1"/>
    <col min="12052" max="12052" width="10.85546875" style="459" bestFit="1" customWidth="1"/>
    <col min="12053" max="12288" width="9.140625" style="459"/>
    <col min="12289" max="12289" width="2.85546875" style="459" customWidth="1"/>
    <col min="12290" max="12290" width="29.7109375" style="459" customWidth="1"/>
    <col min="12291" max="12291" width="12.140625" style="459" bestFit="1" customWidth="1"/>
    <col min="12292" max="12292" width="16.140625" style="459" bestFit="1" customWidth="1"/>
    <col min="12293" max="12293" width="13.140625" style="459" customWidth="1"/>
    <col min="12294" max="12294" width="13" style="459" bestFit="1" customWidth="1"/>
    <col min="12295" max="12295" width="12.42578125" style="459" bestFit="1" customWidth="1"/>
    <col min="12296" max="12299" width="0" style="459" hidden="1" customWidth="1"/>
    <col min="12300" max="12300" width="10.85546875" style="459" bestFit="1" customWidth="1"/>
    <col min="12301" max="12301" width="11.7109375" style="459" bestFit="1" customWidth="1"/>
    <col min="12302" max="12302" width="6.42578125" style="459" customWidth="1"/>
    <col min="12303" max="12303" width="6.7109375" style="459" customWidth="1"/>
    <col min="12304" max="12304" width="13.7109375" style="459" customWidth="1"/>
    <col min="12305" max="12305" width="7.7109375" style="459" customWidth="1"/>
    <col min="12306" max="12306" width="12.140625" style="459" customWidth="1"/>
    <col min="12307" max="12307" width="13" style="459" bestFit="1" customWidth="1"/>
    <col min="12308" max="12308" width="10.85546875" style="459" bestFit="1" customWidth="1"/>
    <col min="12309" max="12544" width="9.140625" style="459"/>
    <col min="12545" max="12545" width="2.85546875" style="459" customWidth="1"/>
    <col min="12546" max="12546" width="29.7109375" style="459" customWidth="1"/>
    <col min="12547" max="12547" width="12.140625" style="459" bestFit="1" customWidth="1"/>
    <col min="12548" max="12548" width="16.140625" style="459" bestFit="1" customWidth="1"/>
    <col min="12549" max="12549" width="13.140625" style="459" customWidth="1"/>
    <col min="12550" max="12550" width="13" style="459" bestFit="1" customWidth="1"/>
    <col min="12551" max="12551" width="12.42578125" style="459" bestFit="1" customWidth="1"/>
    <col min="12552" max="12555" width="0" style="459" hidden="1" customWidth="1"/>
    <col min="12556" max="12556" width="10.85546875" style="459" bestFit="1" customWidth="1"/>
    <col min="12557" max="12557" width="11.7109375" style="459" bestFit="1" customWidth="1"/>
    <col min="12558" max="12558" width="6.42578125" style="459" customWidth="1"/>
    <col min="12559" max="12559" width="6.7109375" style="459" customWidth="1"/>
    <col min="12560" max="12560" width="13.7109375" style="459" customWidth="1"/>
    <col min="12561" max="12561" width="7.7109375" style="459" customWidth="1"/>
    <col min="12562" max="12562" width="12.140625" style="459" customWidth="1"/>
    <col min="12563" max="12563" width="13" style="459" bestFit="1" customWidth="1"/>
    <col min="12564" max="12564" width="10.85546875" style="459" bestFit="1" customWidth="1"/>
    <col min="12565" max="12800" width="9.140625" style="459"/>
    <col min="12801" max="12801" width="2.85546875" style="459" customWidth="1"/>
    <col min="12802" max="12802" width="29.7109375" style="459" customWidth="1"/>
    <col min="12803" max="12803" width="12.140625" style="459" bestFit="1" customWidth="1"/>
    <col min="12804" max="12804" width="16.140625" style="459" bestFit="1" customWidth="1"/>
    <col min="12805" max="12805" width="13.140625" style="459" customWidth="1"/>
    <col min="12806" max="12806" width="13" style="459" bestFit="1" customWidth="1"/>
    <col min="12807" max="12807" width="12.42578125" style="459" bestFit="1" customWidth="1"/>
    <col min="12808" max="12811" width="0" style="459" hidden="1" customWidth="1"/>
    <col min="12812" max="12812" width="10.85546875" style="459" bestFit="1" customWidth="1"/>
    <col min="12813" max="12813" width="11.7109375" style="459" bestFit="1" customWidth="1"/>
    <col min="12814" max="12814" width="6.42578125" style="459" customWidth="1"/>
    <col min="12815" max="12815" width="6.7109375" style="459" customWidth="1"/>
    <col min="12816" max="12816" width="13.7109375" style="459" customWidth="1"/>
    <col min="12817" max="12817" width="7.7109375" style="459" customWidth="1"/>
    <col min="12818" max="12818" width="12.140625" style="459" customWidth="1"/>
    <col min="12819" max="12819" width="13" style="459" bestFit="1" customWidth="1"/>
    <col min="12820" max="12820" width="10.85546875" style="459" bestFit="1" customWidth="1"/>
    <col min="12821" max="13056" width="9.140625" style="459"/>
    <col min="13057" max="13057" width="2.85546875" style="459" customWidth="1"/>
    <col min="13058" max="13058" width="29.7109375" style="459" customWidth="1"/>
    <col min="13059" max="13059" width="12.140625" style="459" bestFit="1" customWidth="1"/>
    <col min="13060" max="13060" width="16.140625" style="459" bestFit="1" customWidth="1"/>
    <col min="13061" max="13061" width="13.140625" style="459" customWidth="1"/>
    <col min="13062" max="13062" width="13" style="459" bestFit="1" customWidth="1"/>
    <col min="13063" max="13063" width="12.42578125" style="459" bestFit="1" customWidth="1"/>
    <col min="13064" max="13067" width="0" style="459" hidden="1" customWidth="1"/>
    <col min="13068" max="13068" width="10.85546875" style="459" bestFit="1" customWidth="1"/>
    <col min="13069" max="13069" width="11.7109375" style="459" bestFit="1" customWidth="1"/>
    <col min="13070" max="13070" width="6.42578125" style="459" customWidth="1"/>
    <col min="13071" max="13071" width="6.7109375" style="459" customWidth="1"/>
    <col min="13072" max="13072" width="13.7109375" style="459" customWidth="1"/>
    <col min="13073" max="13073" width="7.7109375" style="459" customWidth="1"/>
    <col min="13074" max="13074" width="12.140625" style="459" customWidth="1"/>
    <col min="13075" max="13075" width="13" style="459" bestFit="1" customWidth="1"/>
    <col min="13076" max="13076" width="10.85546875" style="459" bestFit="1" customWidth="1"/>
    <col min="13077" max="13312" width="9.140625" style="459"/>
    <col min="13313" max="13313" width="2.85546875" style="459" customWidth="1"/>
    <col min="13314" max="13314" width="29.7109375" style="459" customWidth="1"/>
    <col min="13315" max="13315" width="12.140625" style="459" bestFit="1" customWidth="1"/>
    <col min="13316" max="13316" width="16.140625" style="459" bestFit="1" customWidth="1"/>
    <col min="13317" max="13317" width="13.140625" style="459" customWidth="1"/>
    <col min="13318" max="13318" width="13" style="459" bestFit="1" customWidth="1"/>
    <col min="13319" max="13319" width="12.42578125" style="459" bestFit="1" customWidth="1"/>
    <col min="13320" max="13323" width="0" style="459" hidden="1" customWidth="1"/>
    <col min="13324" max="13324" width="10.85546875" style="459" bestFit="1" customWidth="1"/>
    <col min="13325" max="13325" width="11.7109375" style="459" bestFit="1" customWidth="1"/>
    <col min="13326" max="13326" width="6.42578125" style="459" customWidth="1"/>
    <col min="13327" max="13327" width="6.7109375" style="459" customWidth="1"/>
    <col min="13328" max="13328" width="13.7109375" style="459" customWidth="1"/>
    <col min="13329" max="13329" width="7.7109375" style="459" customWidth="1"/>
    <col min="13330" max="13330" width="12.140625" style="459" customWidth="1"/>
    <col min="13331" max="13331" width="13" style="459" bestFit="1" customWidth="1"/>
    <col min="13332" max="13332" width="10.85546875" style="459" bestFit="1" customWidth="1"/>
    <col min="13333" max="13568" width="9.140625" style="459"/>
    <col min="13569" max="13569" width="2.85546875" style="459" customWidth="1"/>
    <col min="13570" max="13570" width="29.7109375" style="459" customWidth="1"/>
    <col min="13571" max="13571" width="12.140625" style="459" bestFit="1" customWidth="1"/>
    <col min="13572" max="13572" width="16.140625" style="459" bestFit="1" customWidth="1"/>
    <col min="13573" max="13573" width="13.140625" style="459" customWidth="1"/>
    <col min="13574" max="13574" width="13" style="459" bestFit="1" customWidth="1"/>
    <col min="13575" max="13575" width="12.42578125" style="459" bestFit="1" customWidth="1"/>
    <col min="13576" max="13579" width="0" style="459" hidden="1" customWidth="1"/>
    <col min="13580" max="13580" width="10.85546875" style="459" bestFit="1" customWidth="1"/>
    <col min="13581" max="13581" width="11.7109375" style="459" bestFit="1" customWidth="1"/>
    <col min="13582" max="13582" width="6.42578125" style="459" customWidth="1"/>
    <col min="13583" max="13583" width="6.7109375" style="459" customWidth="1"/>
    <col min="13584" max="13584" width="13.7109375" style="459" customWidth="1"/>
    <col min="13585" max="13585" width="7.7109375" style="459" customWidth="1"/>
    <col min="13586" max="13586" width="12.140625" style="459" customWidth="1"/>
    <col min="13587" max="13587" width="13" style="459" bestFit="1" customWidth="1"/>
    <col min="13588" max="13588" width="10.85546875" style="459" bestFit="1" customWidth="1"/>
    <col min="13589" max="13824" width="9.140625" style="459"/>
    <col min="13825" max="13825" width="2.85546875" style="459" customWidth="1"/>
    <col min="13826" max="13826" width="29.7109375" style="459" customWidth="1"/>
    <col min="13827" max="13827" width="12.140625" style="459" bestFit="1" customWidth="1"/>
    <col min="13828" max="13828" width="16.140625" style="459" bestFit="1" customWidth="1"/>
    <col min="13829" max="13829" width="13.140625" style="459" customWidth="1"/>
    <col min="13830" max="13830" width="13" style="459" bestFit="1" customWidth="1"/>
    <col min="13831" max="13831" width="12.42578125" style="459" bestFit="1" customWidth="1"/>
    <col min="13832" max="13835" width="0" style="459" hidden="1" customWidth="1"/>
    <col min="13836" max="13836" width="10.85546875" style="459" bestFit="1" customWidth="1"/>
    <col min="13837" max="13837" width="11.7109375" style="459" bestFit="1" customWidth="1"/>
    <col min="13838" max="13838" width="6.42578125" style="459" customWidth="1"/>
    <col min="13839" max="13839" width="6.7109375" style="459" customWidth="1"/>
    <col min="13840" max="13840" width="13.7109375" style="459" customWidth="1"/>
    <col min="13841" max="13841" width="7.7109375" style="459" customWidth="1"/>
    <col min="13842" max="13842" width="12.140625" style="459" customWidth="1"/>
    <col min="13843" max="13843" width="13" style="459" bestFit="1" customWidth="1"/>
    <col min="13844" max="13844" width="10.85546875" style="459" bestFit="1" customWidth="1"/>
    <col min="13845" max="14080" width="9.140625" style="459"/>
    <col min="14081" max="14081" width="2.85546875" style="459" customWidth="1"/>
    <col min="14082" max="14082" width="29.7109375" style="459" customWidth="1"/>
    <col min="14083" max="14083" width="12.140625" style="459" bestFit="1" customWidth="1"/>
    <col min="14084" max="14084" width="16.140625" style="459" bestFit="1" customWidth="1"/>
    <col min="14085" max="14085" width="13.140625" style="459" customWidth="1"/>
    <col min="14086" max="14086" width="13" style="459" bestFit="1" customWidth="1"/>
    <col min="14087" max="14087" width="12.42578125" style="459" bestFit="1" customWidth="1"/>
    <col min="14088" max="14091" width="0" style="459" hidden="1" customWidth="1"/>
    <col min="14092" max="14092" width="10.85546875" style="459" bestFit="1" customWidth="1"/>
    <col min="14093" max="14093" width="11.7109375" style="459" bestFit="1" customWidth="1"/>
    <col min="14094" max="14094" width="6.42578125" style="459" customWidth="1"/>
    <col min="14095" max="14095" width="6.7109375" style="459" customWidth="1"/>
    <col min="14096" max="14096" width="13.7109375" style="459" customWidth="1"/>
    <col min="14097" max="14097" width="7.7109375" style="459" customWidth="1"/>
    <col min="14098" max="14098" width="12.140625" style="459" customWidth="1"/>
    <col min="14099" max="14099" width="13" style="459" bestFit="1" customWidth="1"/>
    <col min="14100" max="14100" width="10.85546875" style="459" bestFit="1" customWidth="1"/>
    <col min="14101" max="14336" width="9.140625" style="459"/>
    <col min="14337" max="14337" width="2.85546875" style="459" customWidth="1"/>
    <col min="14338" max="14338" width="29.7109375" style="459" customWidth="1"/>
    <col min="14339" max="14339" width="12.140625" style="459" bestFit="1" customWidth="1"/>
    <col min="14340" max="14340" width="16.140625" style="459" bestFit="1" customWidth="1"/>
    <col min="14341" max="14341" width="13.140625" style="459" customWidth="1"/>
    <col min="14342" max="14342" width="13" style="459" bestFit="1" customWidth="1"/>
    <col min="14343" max="14343" width="12.42578125" style="459" bestFit="1" customWidth="1"/>
    <col min="14344" max="14347" width="0" style="459" hidden="1" customWidth="1"/>
    <col min="14348" max="14348" width="10.85546875" style="459" bestFit="1" customWidth="1"/>
    <col min="14349" max="14349" width="11.7109375" style="459" bestFit="1" customWidth="1"/>
    <col min="14350" max="14350" width="6.42578125" style="459" customWidth="1"/>
    <col min="14351" max="14351" width="6.7109375" style="459" customWidth="1"/>
    <col min="14352" max="14352" width="13.7109375" style="459" customWidth="1"/>
    <col min="14353" max="14353" width="7.7109375" style="459" customWidth="1"/>
    <col min="14354" max="14354" width="12.140625" style="459" customWidth="1"/>
    <col min="14355" max="14355" width="13" style="459" bestFit="1" customWidth="1"/>
    <col min="14356" max="14356" width="10.85546875" style="459" bestFit="1" customWidth="1"/>
    <col min="14357" max="14592" width="9.140625" style="459"/>
    <col min="14593" max="14593" width="2.85546875" style="459" customWidth="1"/>
    <col min="14594" max="14594" width="29.7109375" style="459" customWidth="1"/>
    <col min="14595" max="14595" width="12.140625" style="459" bestFit="1" customWidth="1"/>
    <col min="14596" max="14596" width="16.140625" style="459" bestFit="1" customWidth="1"/>
    <col min="14597" max="14597" width="13.140625" style="459" customWidth="1"/>
    <col min="14598" max="14598" width="13" style="459" bestFit="1" customWidth="1"/>
    <col min="14599" max="14599" width="12.42578125" style="459" bestFit="1" customWidth="1"/>
    <col min="14600" max="14603" width="0" style="459" hidden="1" customWidth="1"/>
    <col min="14604" max="14604" width="10.85546875" style="459" bestFit="1" customWidth="1"/>
    <col min="14605" max="14605" width="11.7109375" style="459" bestFit="1" customWidth="1"/>
    <col min="14606" max="14606" width="6.42578125" style="459" customWidth="1"/>
    <col min="14607" max="14607" width="6.7109375" style="459" customWidth="1"/>
    <col min="14608" max="14608" width="13.7109375" style="459" customWidth="1"/>
    <col min="14609" max="14609" width="7.7109375" style="459" customWidth="1"/>
    <col min="14610" max="14610" width="12.140625" style="459" customWidth="1"/>
    <col min="14611" max="14611" width="13" style="459" bestFit="1" customWidth="1"/>
    <col min="14612" max="14612" width="10.85546875" style="459" bestFit="1" customWidth="1"/>
    <col min="14613" max="14848" width="9.140625" style="459"/>
    <col min="14849" max="14849" width="2.85546875" style="459" customWidth="1"/>
    <col min="14850" max="14850" width="29.7109375" style="459" customWidth="1"/>
    <col min="14851" max="14851" width="12.140625" style="459" bestFit="1" customWidth="1"/>
    <col min="14852" max="14852" width="16.140625" style="459" bestFit="1" customWidth="1"/>
    <col min="14853" max="14853" width="13.140625" style="459" customWidth="1"/>
    <col min="14854" max="14854" width="13" style="459" bestFit="1" customWidth="1"/>
    <col min="14855" max="14855" width="12.42578125" style="459" bestFit="1" customWidth="1"/>
    <col min="14856" max="14859" width="0" style="459" hidden="1" customWidth="1"/>
    <col min="14860" max="14860" width="10.85546875" style="459" bestFit="1" customWidth="1"/>
    <col min="14861" max="14861" width="11.7109375" style="459" bestFit="1" customWidth="1"/>
    <col min="14862" max="14862" width="6.42578125" style="459" customWidth="1"/>
    <col min="14863" max="14863" width="6.7109375" style="459" customWidth="1"/>
    <col min="14864" max="14864" width="13.7109375" style="459" customWidth="1"/>
    <col min="14865" max="14865" width="7.7109375" style="459" customWidth="1"/>
    <col min="14866" max="14866" width="12.140625" style="459" customWidth="1"/>
    <col min="14867" max="14867" width="13" style="459" bestFit="1" customWidth="1"/>
    <col min="14868" max="14868" width="10.85546875" style="459" bestFit="1" customWidth="1"/>
    <col min="14869" max="15104" width="9.140625" style="459"/>
    <col min="15105" max="15105" width="2.85546875" style="459" customWidth="1"/>
    <col min="15106" max="15106" width="29.7109375" style="459" customWidth="1"/>
    <col min="15107" max="15107" width="12.140625" style="459" bestFit="1" customWidth="1"/>
    <col min="15108" max="15108" width="16.140625" style="459" bestFit="1" customWidth="1"/>
    <col min="15109" max="15109" width="13.140625" style="459" customWidth="1"/>
    <col min="15110" max="15110" width="13" style="459" bestFit="1" customWidth="1"/>
    <col min="15111" max="15111" width="12.42578125" style="459" bestFit="1" customWidth="1"/>
    <col min="15112" max="15115" width="0" style="459" hidden="1" customWidth="1"/>
    <col min="15116" max="15116" width="10.85546875" style="459" bestFit="1" customWidth="1"/>
    <col min="15117" max="15117" width="11.7109375" style="459" bestFit="1" customWidth="1"/>
    <col min="15118" max="15118" width="6.42578125" style="459" customWidth="1"/>
    <col min="15119" max="15119" width="6.7109375" style="459" customWidth="1"/>
    <col min="15120" max="15120" width="13.7109375" style="459" customWidth="1"/>
    <col min="15121" max="15121" width="7.7109375" style="459" customWidth="1"/>
    <col min="15122" max="15122" width="12.140625" style="459" customWidth="1"/>
    <col min="15123" max="15123" width="13" style="459" bestFit="1" customWidth="1"/>
    <col min="15124" max="15124" width="10.85546875" style="459" bestFit="1" customWidth="1"/>
    <col min="15125" max="15360" width="9.140625" style="459"/>
    <col min="15361" max="15361" width="2.85546875" style="459" customWidth="1"/>
    <col min="15362" max="15362" width="29.7109375" style="459" customWidth="1"/>
    <col min="15363" max="15363" width="12.140625" style="459" bestFit="1" customWidth="1"/>
    <col min="15364" max="15364" width="16.140625" style="459" bestFit="1" customWidth="1"/>
    <col min="15365" max="15365" width="13.140625" style="459" customWidth="1"/>
    <col min="15366" max="15366" width="13" style="459" bestFit="1" customWidth="1"/>
    <col min="15367" max="15367" width="12.42578125" style="459" bestFit="1" customWidth="1"/>
    <col min="15368" max="15371" width="0" style="459" hidden="1" customWidth="1"/>
    <col min="15372" max="15372" width="10.85546875" style="459" bestFit="1" customWidth="1"/>
    <col min="15373" max="15373" width="11.7109375" style="459" bestFit="1" customWidth="1"/>
    <col min="15374" max="15374" width="6.42578125" style="459" customWidth="1"/>
    <col min="15375" max="15375" width="6.7109375" style="459" customWidth="1"/>
    <col min="15376" max="15376" width="13.7109375" style="459" customWidth="1"/>
    <col min="15377" max="15377" width="7.7109375" style="459" customWidth="1"/>
    <col min="15378" max="15378" width="12.140625" style="459" customWidth="1"/>
    <col min="15379" max="15379" width="13" style="459" bestFit="1" customWidth="1"/>
    <col min="15380" max="15380" width="10.85546875" style="459" bestFit="1" customWidth="1"/>
    <col min="15381" max="15616" width="9.140625" style="459"/>
    <col min="15617" max="15617" width="2.85546875" style="459" customWidth="1"/>
    <col min="15618" max="15618" width="29.7109375" style="459" customWidth="1"/>
    <col min="15619" max="15619" width="12.140625" style="459" bestFit="1" customWidth="1"/>
    <col min="15620" max="15620" width="16.140625" style="459" bestFit="1" customWidth="1"/>
    <col min="15621" max="15621" width="13.140625" style="459" customWidth="1"/>
    <col min="15622" max="15622" width="13" style="459" bestFit="1" customWidth="1"/>
    <col min="15623" max="15623" width="12.42578125" style="459" bestFit="1" customWidth="1"/>
    <col min="15624" max="15627" width="0" style="459" hidden="1" customWidth="1"/>
    <col min="15628" max="15628" width="10.85546875" style="459" bestFit="1" customWidth="1"/>
    <col min="15629" max="15629" width="11.7109375" style="459" bestFit="1" customWidth="1"/>
    <col min="15630" max="15630" width="6.42578125" style="459" customWidth="1"/>
    <col min="15631" max="15631" width="6.7109375" style="459" customWidth="1"/>
    <col min="15632" max="15632" width="13.7109375" style="459" customWidth="1"/>
    <col min="15633" max="15633" width="7.7109375" style="459" customWidth="1"/>
    <col min="15634" max="15634" width="12.140625" style="459" customWidth="1"/>
    <col min="15635" max="15635" width="13" style="459" bestFit="1" customWidth="1"/>
    <col min="15636" max="15636" width="10.85546875" style="459" bestFit="1" customWidth="1"/>
    <col min="15637" max="15872" width="9.140625" style="459"/>
    <col min="15873" max="15873" width="2.85546875" style="459" customWidth="1"/>
    <col min="15874" max="15874" width="29.7109375" style="459" customWidth="1"/>
    <col min="15875" max="15875" width="12.140625" style="459" bestFit="1" customWidth="1"/>
    <col min="15876" max="15876" width="16.140625" style="459" bestFit="1" customWidth="1"/>
    <col min="15877" max="15877" width="13.140625" style="459" customWidth="1"/>
    <col min="15878" max="15878" width="13" style="459" bestFit="1" customWidth="1"/>
    <col min="15879" max="15879" width="12.42578125" style="459" bestFit="1" customWidth="1"/>
    <col min="15880" max="15883" width="0" style="459" hidden="1" customWidth="1"/>
    <col min="15884" max="15884" width="10.85546875" style="459" bestFit="1" customWidth="1"/>
    <col min="15885" max="15885" width="11.7109375" style="459" bestFit="1" customWidth="1"/>
    <col min="15886" max="15886" width="6.42578125" style="459" customWidth="1"/>
    <col min="15887" max="15887" width="6.7109375" style="459" customWidth="1"/>
    <col min="15888" max="15888" width="13.7109375" style="459" customWidth="1"/>
    <col min="15889" max="15889" width="7.7109375" style="459" customWidth="1"/>
    <col min="15890" max="15890" width="12.140625" style="459" customWidth="1"/>
    <col min="15891" max="15891" width="13" style="459" bestFit="1" customWidth="1"/>
    <col min="15892" max="15892" width="10.85546875" style="459" bestFit="1" customWidth="1"/>
    <col min="15893" max="16128" width="9.140625" style="459"/>
    <col min="16129" max="16129" width="2.85546875" style="459" customWidth="1"/>
    <col min="16130" max="16130" width="29.7109375" style="459" customWidth="1"/>
    <col min="16131" max="16131" width="12.140625" style="459" bestFit="1" customWidth="1"/>
    <col min="16132" max="16132" width="16.140625" style="459" bestFit="1" customWidth="1"/>
    <col min="16133" max="16133" width="13.140625" style="459" customWidth="1"/>
    <col min="16134" max="16134" width="13" style="459" bestFit="1" customWidth="1"/>
    <col min="16135" max="16135" width="12.42578125" style="459" bestFit="1" customWidth="1"/>
    <col min="16136" max="16139" width="0" style="459" hidden="1" customWidth="1"/>
    <col min="16140" max="16140" width="10.85546875" style="459" bestFit="1" customWidth="1"/>
    <col min="16141" max="16141" width="11.7109375" style="459" bestFit="1" customWidth="1"/>
    <col min="16142" max="16142" width="6.42578125" style="459" customWidth="1"/>
    <col min="16143" max="16143" width="6.7109375" style="459" customWidth="1"/>
    <col min="16144" max="16144" width="13.7109375" style="459" customWidth="1"/>
    <col min="16145" max="16145" width="7.7109375" style="459" customWidth="1"/>
    <col min="16146" max="16146" width="12.140625" style="459" customWidth="1"/>
    <col min="16147" max="16147" width="13" style="459" bestFit="1" customWidth="1"/>
    <col min="16148" max="16148" width="10.85546875" style="459" bestFit="1" customWidth="1"/>
    <col min="16149" max="16384" width="9.140625" style="459"/>
  </cols>
  <sheetData>
    <row r="1" spans="1:20" x14ac:dyDescent="0.2">
      <c r="A1" s="621" t="s">
        <v>745</v>
      </c>
      <c r="B1" s="621"/>
      <c r="C1" s="621"/>
      <c r="D1" s="621"/>
      <c r="E1" s="621"/>
      <c r="F1" s="621"/>
      <c r="G1" s="622" t="s">
        <v>747</v>
      </c>
      <c r="H1" s="622"/>
      <c r="I1" s="622"/>
      <c r="J1" s="622"/>
      <c r="K1" s="622"/>
      <c r="L1" s="622"/>
      <c r="M1" s="622"/>
      <c r="N1" s="622"/>
      <c r="O1" s="622"/>
      <c r="P1" s="622"/>
      <c r="Q1" s="622"/>
      <c r="R1" s="622"/>
      <c r="S1" s="622"/>
    </row>
    <row r="2" spans="1:20" x14ac:dyDescent="0.2">
      <c r="A2" s="623" t="s">
        <v>748</v>
      </c>
      <c r="B2" s="623"/>
      <c r="C2" s="623"/>
      <c r="D2" s="623"/>
      <c r="E2" s="623"/>
      <c r="F2" s="623"/>
      <c r="G2" s="460"/>
      <c r="H2" s="460"/>
      <c r="I2" s="460"/>
      <c r="J2" s="460"/>
      <c r="K2" s="460"/>
      <c r="L2" s="460"/>
      <c r="M2" s="460"/>
      <c r="N2" s="460"/>
      <c r="O2" s="460"/>
      <c r="P2" s="460"/>
      <c r="Q2" s="460"/>
      <c r="R2" s="460"/>
      <c r="S2" s="460"/>
    </row>
    <row r="3" spans="1:20" ht="9.75" customHeight="1" x14ac:dyDescent="0.2">
      <c r="A3" s="461"/>
      <c r="B3" s="461"/>
      <c r="C3" s="461"/>
      <c r="D3" s="461"/>
      <c r="E3" s="461"/>
      <c r="F3" s="461"/>
      <c r="G3" s="460"/>
      <c r="H3" s="460"/>
      <c r="I3" s="460"/>
      <c r="J3" s="460"/>
      <c r="K3" s="460"/>
      <c r="L3" s="460"/>
      <c r="M3" s="460"/>
      <c r="N3" s="460"/>
      <c r="O3" s="460"/>
      <c r="P3" s="460"/>
      <c r="Q3" s="460"/>
      <c r="R3" s="460"/>
      <c r="S3" s="460"/>
    </row>
    <row r="4" spans="1:20" ht="15" customHeight="1" x14ac:dyDescent="0.2">
      <c r="A4" s="624" t="s">
        <v>641</v>
      </c>
      <c r="B4" s="624"/>
      <c r="C4" s="624"/>
      <c r="D4" s="624"/>
      <c r="E4" s="624"/>
      <c r="F4" s="624"/>
      <c r="G4" s="624"/>
      <c r="H4" s="624"/>
      <c r="I4" s="624"/>
      <c r="J4" s="624"/>
      <c r="K4" s="624"/>
      <c r="L4" s="624"/>
      <c r="M4" s="624"/>
      <c r="N4" s="624"/>
      <c r="O4" s="624"/>
      <c r="P4" s="624"/>
      <c r="Q4" s="624"/>
      <c r="R4" s="624"/>
      <c r="S4" s="624"/>
    </row>
    <row r="5" spans="1:20" ht="15" customHeight="1" x14ac:dyDescent="0.2">
      <c r="A5" s="624" t="s">
        <v>750</v>
      </c>
      <c r="B5" s="624"/>
      <c r="C5" s="624"/>
      <c r="D5" s="624"/>
      <c r="E5" s="624"/>
      <c r="F5" s="624"/>
      <c r="G5" s="624"/>
      <c r="H5" s="624"/>
      <c r="I5" s="624"/>
      <c r="J5" s="624"/>
      <c r="K5" s="624"/>
      <c r="L5" s="624"/>
      <c r="M5" s="624"/>
      <c r="N5" s="624"/>
      <c r="O5" s="624"/>
      <c r="P5" s="624"/>
      <c r="Q5" s="624"/>
      <c r="R5" s="624"/>
      <c r="S5" s="624"/>
    </row>
    <row r="6" spans="1:20" x14ac:dyDescent="0.2">
      <c r="A6" s="622" t="s">
        <v>303</v>
      </c>
      <c r="B6" s="622"/>
      <c r="C6" s="622"/>
      <c r="D6" s="622"/>
      <c r="E6" s="622"/>
      <c r="F6" s="622"/>
      <c r="G6" s="622"/>
      <c r="H6" s="622"/>
      <c r="I6" s="622"/>
      <c r="J6" s="622"/>
      <c r="K6" s="622"/>
      <c r="L6" s="622"/>
      <c r="M6" s="622"/>
      <c r="N6" s="622"/>
      <c r="O6" s="622"/>
      <c r="P6" s="622"/>
      <c r="Q6" s="622"/>
      <c r="R6" s="622"/>
      <c r="S6" s="622"/>
    </row>
    <row r="7" spans="1:20" s="462" customFormat="1" ht="15" customHeight="1" x14ac:dyDescent="0.2">
      <c r="A7" s="625" t="s">
        <v>0</v>
      </c>
      <c r="B7" s="625" t="s">
        <v>351</v>
      </c>
      <c r="C7" s="616" t="s">
        <v>642</v>
      </c>
      <c r="D7" s="626" t="s">
        <v>5</v>
      </c>
      <c r="E7" s="616" t="s">
        <v>643</v>
      </c>
      <c r="F7" s="618" t="s">
        <v>644</v>
      </c>
      <c r="G7" s="619"/>
      <c r="H7" s="619"/>
      <c r="I7" s="619"/>
      <c r="J7" s="619"/>
      <c r="K7" s="619"/>
      <c r="L7" s="619"/>
      <c r="M7" s="619"/>
      <c r="N7" s="620"/>
      <c r="O7" s="616" t="s">
        <v>645</v>
      </c>
      <c r="P7" s="616" t="s">
        <v>320</v>
      </c>
      <c r="Q7" s="616" t="s">
        <v>646</v>
      </c>
      <c r="R7" s="616" t="s">
        <v>232</v>
      </c>
      <c r="S7" s="616" t="s">
        <v>243</v>
      </c>
    </row>
    <row r="8" spans="1:20" s="462" customFormat="1" ht="49.5" customHeight="1" x14ac:dyDescent="0.2">
      <c r="A8" s="625"/>
      <c r="B8" s="625"/>
      <c r="C8" s="617"/>
      <c r="D8" s="626"/>
      <c r="E8" s="617"/>
      <c r="F8" s="463" t="s">
        <v>314</v>
      </c>
      <c r="G8" s="463" t="s">
        <v>315</v>
      </c>
      <c r="H8" s="463" t="s">
        <v>647</v>
      </c>
      <c r="I8" s="463" t="s">
        <v>648</v>
      </c>
      <c r="J8" s="463" t="s">
        <v>649</v>
      </c>
      <c r="K8" s="463" t="s">
        <v>353</v>
      </c>
      <c r="L8" s="463" t="s">
        <v>317</v>
      </c>
      <c r="M8" s="463" t="s">
        <v>650</v>
      </c>
      <c r="N8" s="463" t="s">
        <v>651</v>
      </c>
      <c r="O8" s="617"/>
      <c r="P8" s="617"/>
      <c r="Q8" s="617"/>
      <c r="R8" s="617"/>
      <c r="S8" s="617"/>
    </row>
    <row r="9" spans="1:20" s="468" customFormat="1" ht="12" x14ac:dyDescent="0.2">
      <c r="A9" s="464">
        <v>1</v>
      </c>
      <c r="B9" s="464">
        <v>2</v>
      </c>
      <c r="C9" s="464">
        <v>3</v>
      </c>
      <c r="D9" s="465" t="s">
        <v>652</v>
      </c>
      <c r="E9" s="465" t="s">
        <v>653</v>
      </c>
      <c r="F9" s="466" t="s">
        <v>50</v>
      </c>
      <c r="G9" s="466" t="s">
        <v>348</v>
      </c>
      <c r="H9" s="466" t="s">
        <v>654</v>
      </c>
      <c r="I9" s="466" t="s">
        <v>655</v>
      </c>
      <c r="J9" s="466" t="s">
        <v>656</v>
      </c>
      <c r="K9" s="466" t="s">
        <v>657</v>
      </c>
      <c r="L9" s="466" t="s">
        <v>658</v>
      </c>
      <c r="M9" s="466" t="s">
        <v>659</v>
      </c>
      <c r="N9" s="466" t="s">
        <v>660</v>
      </c>
      <c r="O9" s="467">
        <v>6</v>
      </c>
      <c r="P9" s="467">
        <v>7</v>
      </c>
      <c r="Q9" s="467">
        <v>8</v>
      </c>
      <c r="R9" s="467">
        <v>9</v>
      </c>
      <c r="S9" s="467">
        <v>10</v>
      </c>
    </row>
    <row r="10" spans="1:20" s="468" customFormat="1" ht="12" x14ac:dyDescent="0.2">
      <c r="A10" s="480"/>
      <c r="B10" s="481" t="s">
        <v>587</v>
      </c>
      <c r="C10" s="464"/>
      <c r="D10" s="465"/>
      <c r="E10" s="465"/>
      <c r="F10" s="466"/>
      <c r="G10" s="466"/>
      <c r="H10" s="466"/>
      <c r="I10" s="466"/>
      <c r="J10" s="466"/>
      <c r="K10" s="466"/>
      <c r="L10" s="466"/>
      <c r="M10" s="466"/>
      <c r="N10" s="466"/>
      <c r="O10" s="467"/>
      <c r="P10" s="467"/>
      <c r="Q10" s="467"/>
      <c r="R10" s="467"/>
      <c r="S10" s="467"/>
    </row>
    <row r="11" spans="1:20" s="468" customFormat="1" ht="12" x14ac:dyDescent="0.2">
      <c r="A11" s="485"/>
      <c r="B11" s="482" t="s">
        <v>354</v>
      </c>
      <c r="C11" s="464"/>
      <c r="D11" s="472">
        <f t="shared" ref="D11:S11" si="0">D19+D157+D197+D237+D277+D301</f>
        <v>7852198902</v>
      </c>
      <c r="E11" s="472">
        <f t="shared" si="0"/>
        <v>5538245798</v>
      </c>
      <c r="F11" s="472">
        <f t="shared" si="0"/>
        <v>3738007794</v>
      </c>
      <c r="G11" s="472">
        <f t="shared" si="0"/>
        <v>1455973025</v>
      </c>
      <c r="H11" s="472">
        <f t="shared" si="0"/>
        <v>0</v>
      </c>
      <c r="I11" s="472">
        <f t="shared" si="0"/>
        <v>0</v>
      </c>
      <c r="J11" s="472">
        <f t="shared" si="0"/>
        <v>0</v>
      </c>
      <c r="K11" s="472">
        <f t="shared" si="0"/>
        <v>0</v>
      </c>
      <c r="L11" s="472">
        <f t="shared" si="0"/>
        <v>24235982</v>
      </c>
      <c r="M11" s="472">
        <f t="shared" si="0"/>
        <v>320028997</v>
      </c>
      <c r="N11" s="472">
        <f t="shared" si="0"/>
        <v>0</v>
      </c>
      <c r="O11" s="472">
        <f t="shared" si="0"/>
        <v>0</v>
      </c>
      <c r="P11" s="472">
        <f t="shared" si="0"/>
        <v>763191000</v>
      </c>
      <c r="Q11" s="472">
        <f t="shared" si="0"/>
        <v>0</v>
      </c>
      <c r="R11" s="472">
        <f t="shared" si="0"/>
        <v>225715318</v>
      </c>
      <c r="S11" s="472">
        <f t="shared" si="0"/>
        <v>78824900</v>
      </c>
    </row>
    <row r="12" spans="1:20" s="468" customFormat="1" ht="12" x14ac:dyDescent="0.2">
      <c r="A12" s="485"/>
      <c r="B12" s="482" t="s">
        <v>355</v>
      </c>
      <c r="C12" s="464"/>
      <c r="D12" s="472">
        <f t="shared" ref="D12:S12" si="1">D20+D158+D198+D238+D278+D302</f>
        <v>0</v>
      </c>
      <c r="E12" s="472">
        <f t="shared" si="1"/>
        <v>0</v>
      </c>
      <c r="F12" s="472">
        <f t="shared" si="1"/>
        <v>0</v>
      </c>
      <c r="G12" s="472">
        <f t="shared" si="1"/>
        <v>0</v>
      </c>
      <c r="H12" s="472">
        <f t="shared" si="1"/>
        <v>0</v>
      </c>
      <c r="I12" s="472">
        <f t="shared" si="1"/>
        <v>0</v>
      </c>
      <c r="J12" s="472">
        <f t="shared" si="1"/>
        <v>0</v>
      </c>
      <c r="K12" s="472">
        <f t="shared" si="1"/>
        <v>0</v>
      </c>
      <c r="L12" s="472">
        <f t="shared" si="1"/>
        <v>0</v>
      </c>
      <c r="M12" s="472">
        <f t="shared" si="1"/>
        <v>0</v>
      </c>
      <c r="N12" s="472">
        <f t="shared" si="1"/>
        <v>0</v>
      </c>
      <c r="O12" s="472">
        <f t="shared" si="1"/>
        <v>0</v>
      </c>
      <c r="P12" s="472">
        <f t="shared" si="1"/>
        <v>0</v>
      </c>
      <c r="Q12" s="472">
        <f t="shared" si="1"/>
        <v>0</v>
      </c>
      <c r="R12" s="472">
        <f t="shared" si="1"/>
        <v>0</v>
      </c>
      <c r="S12" s="472">
        <f t="shared" si="1"/>
        <v>0</v>
      </c>
      <c r="T12" s="473"/>
    </row>
    <row r="13" spans="1:20" s="468" customFormat="1" ht="12" x14ac:dyDescent="0.2">
      <c r="A13" s="485"/>
      <c r="B13" s="482" t="s">
        <v>356</v>
      </c>
      <c r="C13" s="464"/>
      <c r="D13" s="472">
        <f t="shared" ref="D13:S13" si="2">D21+D159+D199+D239+D279+D303</f>
        <v>0</v>
      </c>
      <c r="E13" s="472">
        <f t="shared" si="2"/>
        <v>0</v>
      </c>
      <c r="F13" s="472">
        <f t="shared" si="2"/>
        <v>0</v>
      </c>
      <c r="G13" s="472">
        <f t="shared" si="2"/>
        <v>0</v>
      </c>
      <c r="H13" s="472">
        <f t="shared" si="2"/>
        <v>0</v>
      </c>
      <c r="I13" s="472">
        <f t="shared" si="2"/>
        <v>0</v>
      </c>
      <c r="J13" s="472">
        <f t="shared" si="2"/>
        <v>0</v>
      </c>
      <c r="K13" s="472">
        <f t="shared" si="2"/>
        <v>0</v>
      </c>
      <c r="L13" s="472">
        <f t="shared" si="2"/>
        <v>0</v>
      </c>
      <c r="M13" s="472">
        <f t="shared" si="2"/>
        <v>0</v>
      </c>
      <c r="N13" s="472">
        <f t="shared" si="2"/>
        <v>0</v>
      </c>
      <c r="O13" s="472">
        <f t="shared" si="2"/>
        <v>0</v>
      </c>
      <c r="P13" s="472">
        <f t="shared" si="2"/>
        <v>0</v>
      </c>
      <c r="Q13" s="472">
        <f t="shared" si="2"/>
        <v>0</v>
      </c>
      <c r="R13" s="472">
        <f t="shared" si="2"/>
        <v>0</v>
      </c>
      <c r="S13" s="472">
        <f t="shared" si="2"/>
        <v>0</v>
      </c>
      <c r="T13" s="473"/>
    </row>
    <row r="14" spans="1:20" s="468" customFormat="1" ht="12" x14ac:dyDescent="0.2">
      <c r="A14" s="485"/>
      <c r="B14" s="482" t="s">
        <v>357</v>
      </c>
      <c r="C14" s="464"/>
      <c r="D14" s="472">
        <f t="shared" ref="D14:S14" si="3">D22+D160+D200+D240+D280+D304</f>
        <v>7852198902</v>
      </c>
      <c r="E14" s="472">
        <f t="shared" si="3"/>
        <v>5538245798</v>
      </c>
      <c r="F14" s="472">
        <f t="shared" si="3"/>
        <v>3738007794</v>
      </c>
      <c r="G14" s="472">
        <f t="shared" si="3"/>
        <v>1455973025</v>
      </c>
      <c r="H14" s="472">
        <f t="shared" si="3"/>
        <v>0</v>
      </c>
      <c r="I14" s="472">
        <f t="shared" si="3"/>
        <v>0</v>
      </c>
      <c r="J14" s="472">
        <f t="shared" si="3"/>
        <v>0</v>
      </c>
      <c r="K14" s="472">
        <f t="shared" si="3"/>
        <v>0</v>
      </c>
      <c r="L14" s="472">
        <f t="shared" si="3"/>
        <v>24235982</v>
      </c>
      <c r="M14" s="472">
        <f t="shared" si="3"/>
        <v>320028997</v>
      </c>
      <c r="N14" s="472">
        <f t="shared" si="3"/>
        <v>0</v>
      </c>
      <c r="O14" s="472">
        <f t="shared" si="3"/>
        <v>0</v>
      </c>
      <c r="P14" s="472">
        <f t="shared" si="3"/>
        <v>763191000</v>
      </c>
      <c r="Q14" s="472">
        <f t="shared" si="3"/>
        <v>0</v>
      </c>
      <c r="R14" s="472">
        <f t="shared" si="3"/>
        <v>225715318</v>
      </c>
      <c r="S14" s="472">
        <f t="shared" si="3"/>
        <v>78824900</v>
      </c>
    </row>
    <row r="15" spans="1:20" s="468" customFormat="1" ht="12" x14ac:dyDescent="0.2">
      <c r="A15" s="485"/>
      <c r="B15" s="482" t="s">
        <v>358</v>
      </c>
      <c r="C15" s="464"/>
      <c r="D15" s="472">
        <f t="shared" ref="D15:S15" si="4">D23+D161+D201+D241+D281+D305</f>
        <v>7244632385</v>
      </c>
      <c r="E15" s="472">
        <f t="shared" si="4"/>
        <v>5538245281</v>
      </c>
      <c r="F15" s="472">
        <f t="shared" si="4"/>
        <v>3738007373</v>
      </c>
      <c r="G15" s="472">
        <f t="shared" si="4"/>
        <v>1455972929</v>
      </c>
      <c r="H15" s="472">
        <f t="shared" si="4"/>
        <v>0</v>
      </c>
      <c r="I15" s="472">
        <f t="shared" si="4"/>
        <v>0</v>
      </c>
      <c r="J15" s="472">
        <f t="shared" si="4"/>
        <v>0</v>
      </c>
      <c r="K15" s="472">
        <f t="shared" si="4"/>
        <v>0</v>
      </c>
      <c r="L15" s="472">
        <f t="shared" si="4"/>
        <v>24235982</v>
      </c>
      <c r="M15" s="472">
        <f t="shared" si="4"/>
        <v>320028997</v>
      </c>
      <c r="N15" s="472">
        <f t="shared" si="4"/>
        <v>0</v>
      </c>
      <c r="O15" s="472">
        <f t="shared" si="4"/>
        <v>0</v>
      </c>
      <c r="P15" s="472">
        <f t="shared" si="4"/>
        <v>155625000</v>
      </c>
      <c r="Q15" s="472">
        <f t="shared" si="4"/>
        <v>0</v>
      </c>
      <c r="R15" s="472">
        <f t="shared" si="4"/>
        <v>225715318</v>
      </c>
      <c r="S15" s="472">
        <f t="shared" si="4"/>
        <v>78824900</v>
      </c>
      <c r="T15" s="473"/>
    </row>
    <row r="16" spans="1:20" s="468" customFormat="1" ht="12" x14ac:dyDescent="0.2">
      <c r="A16" s="485"/>
      <c r="B16" s="482" t="s">
        <v>359</v>
      </c>
      <c r="C16" s="464"/>
      <c r="D16" s="472">
        <f>D24+D162+D202+D242+D282+D306</f>
        <v>607566517</v>
      </c>
      <c r="E16" s="472">
        <f t="shared" ref="E16:S16" si="5">E24+E162+E202+E242+E282+E306</f>
        <v>517</v>
      </c>
      <c r="F16" s="472">
        <f t="shared" si="5"/>
        <v>421</v>
      </c>
      <c r="G16" s="472">
        <f t="shared" si="5"/>
        <v>96</v>
      </c>
      <c r="H16" s="472">
        <f t="shared" si="5"/>
        <v>0</v>
      </c>
      <c r="I16" s="472">
        <f t="shared" si="5"/>
        <v>0</v>
      </c>
      <c r="J16" s="472">
        <f t="shared" si="5"/>
        <v>0</v>
      </c>
      <c r="K16" s="472">
        <f t="shared" si="5"/>
        <v>0</v>
      </c>
      <c r="L16" s="472">
        <f t="shared" si="5"/>
        <v>0</v>
      </c>
      <c r="M16" s="472">
        <f t="shared" si="5"/>
        <v>0</v>
      </c>
      <c r="N16" s="472">
        <f t="shared" si="5"/>
        <v>0</v>
      </c>
      <c r="O16" s="472">
        <f t="shared" si="5"/>
        <v>0</v>
      </c>
      <c r="P16" s="472">
        <f t="shared" si="5"/>
        <v>607566000</v>
      </c>
      <c r="Q16" s="472">
        <f t="shared" si="5"/>
        <v>0</v>
      </c>
      <c r="R16" s="472">
        <f t="shared" si="5"/>
        <v>0</v>
      </c>
      <c r="S16" s="472">
        <f t="shared" si="5"/>
        <v>0</v>
      </c>
    </row>
    <row r="17" spans="1:20" s="468" customFormat="1" ht="12" x14ac:dyDescent="0.2">
      <c r="A17" s="485"/>
      <c r="B17" s="482" t="s">
        <v>360</v>
      </c>
      <c r="C17" s="464"/>
      <c r="D17" s="474">
        <f>D15/D14</f>
        <v>0.92262466544941324</v>
      </c>
      <c r="E17" s="474">
        <f>E15/E14</f>
        <v>0.99999990664914151</v>
      </c>
      <c r="F17" s="474">
        <f>F15/F14</f>
        <v>0.99999988737316159</v>
      </c>
      <c r="G17" s="474">
        <f>G15/G14</f>
        <v>0.99999993406471255</v>
      </c>
      <c r="H17" s="475"/>
      <c r="I17" s="475"/>
      <c r="J17" s="475"/>
      <c r="K17" s="475"/>
      <c r="L17" s="474">
        <f>L15/L14</f>
        <v>1</v>
      </c>
      <c r="M17" s="474">
        <f>M15/M14</f>
        <v>1</v>
      </c>
      <c r="N17" s="475"/>
      <c r="O17" s="475"/>
      <c r="P17" s="474">
        <f>P15/P14</f>
        <v>0.20391356816314657</v>
      </c>
      <c r="Q17" s="475"/>
      <c r="R17" s="474">
        <f>R15/R14</f>
        <v>1</v>
      </c>
      <c r="S17" s="474">
        <f>S15/S14</f>
        <v>1</v>
      </c>
    </row>
    <row r="18" spans="1:20" s="477" customFormat="1" ht="12" x14ac:dyDescent="0.2">
      <c r="A18" s="480" t="s">
        <v>8</v>
      </c>
      <c r="B18" s="481" t="s">
        <v>661</v>
      </c>
      <c r="C18" s="481"/>
      <c r="D18" s="490"/>
      <c r="E18" s="490"/>
      <c r="F18" s="490"/>
      <c r="G18" s="490"/>
      <c r="H18" s="490"/>
      <c r="I18" s="490"/>
      <c r="J18" s="490"/>
      <c r="K18" s="490"/>
      <c r="L18" s="490"/>
      <c r="M18" s="490"/>
      <c r="N18" s="490"/>
      <c r="O18" s="490"/>
      <c r="P18" s="490"/>
      <c r="Q18" s="490"/>
      <c r="R18" s="490"/>
      <c r="S18" s="490"/>
    </row>
    <row r="19" spans="1:20" s="477" customFormat="1" ht="12" x14ac:dyDescent="0.2">
      <c r="A19" s="485"/>
      <c r="B19" s="482" t="s">
        <v>354</v>
      </c>
      <c r="C19" s="482"/>
      <c r="D19" s="486">
        <f>D28+D36+D44+D52+D60+D68+D76+D84+D92+D100+D108+D117+D125+D133+D141+D149</f>
        <v>2100177893</v>
      </c>
      <c r="E19" s="486">
        <f t="shared" ref="E19:S19" si="6">E28+E36+E44+E52+E60+E68+E76+E84+E92+E100+E108+E117+E125+E133+E141+E149</f>
        <v>1931116523</v>
      </c>
      <c r="F19" s="486">
        <f t="shared" si="6"/>
        <v>633650007</v>
      </c>
      <c r="G19" s="486">
        <f t="shared" si="6"/>
        <v>953201537</v>
      </c>
      <c r="H19" s="486">
        <f t="shared" si="6"/>
        <v>0</v>
      </c>
      <c r="I19" s="486">
        <f t="shared" si="6"/>
        <v>0</v>
      </c>
      <c r="J19" s="486">
        <f t="shared" si="6"/>
        <v>0</v>
      </c>
      <c r="K19" s="486">
        <f t="shared" si="6"/>
        <v>0</v>
      </c>
      <c r="L19" s="486">
        <f t="shared" si="6"/>
        <v>24235982</v>
      </c>
      <c r="M19" s="486">
        <f t="shared" si="6"/>
        <v>320028997</v>
      </c>
      <c r="N19" s="486">
        <f t="shared" si="6"/>
        <v>0</v>
      </c>
      <c r="O19" s="486">
        <f t="shared" si="6"/>
        <v>0</v>
      </c>
      <c r="P19" s="486">
        <f t="shared" si="6"/>
        <v>0</v>
      </c>
      <c r="Q19" s="486">
        <f t="shared" si="6"/>
        <v>0</v>
      </c>
      <c r="R19" s="486">
        <f t="shared" si="6"/>
        <v>169061370</v>
      </c>
      <c r="S19" s="486">
        <f t="shared" si="6"/>
        <v>0</v>
      </c>
    </row>
    <row r="20" spans="1:20" s="477" customFormat="1" ht="12" x14ac:dyDescent="0.2">
      <c r="A20" s="485"/>
      <c r="B20" s="482" t="s">
        <v>355</v>
      </c>
      <c r="C20" s="482"/>
      <c r="D20" s="486">
        <f t="shared" ref="D20:S24" si="7">D29+D37+D45+D53+D61+D69+D77+D85+D93+D101+D109+D118+D126+D134+D142+D150</f>
        <v>0</v>
      </c>
      <c r="E20" s="486">
        <f t="shared" si="7"/>
        <v>0</v>
      </c>
      <c r="F20" s="486">
        <f t="shared" si="7"/>
        <v>0</v>
      </c>
      <c r="G20" s="486">
        <f t="shared" si="7"/>
        <v>0</v>
      </c>
      <c r="H20" s="486">
        <f t="shared" si="7"/>
        <v>0</v>
      </c>
      <c r="I20" s="486">
        <f t="shared" si="7"/>
        <v>0</v>
      </c>
      <c r="J20" s="486">
        <f t="shared" si="7"/>
        <v>0</v>
      </c>
      <c r="K20" s="486">
        <f t="shared" si="7"/>
        <v>0</v>
      </c>
      <c r="L20" s="486">
        <f t="shared" si="7"/>
        <v>0</v>
      </c>
      <c r="M20" s="486">
        <f t="shared" si="7"/>
        <v>0</v>
      </c>
      <c r="N20" s="486">
        <f t="shared" si="7"/>
        <v>0</v>
      </c>
      <c r="O20" s="486">
        <f t="shared" si="7"/>
        <v>0</v>
      </c>
      <c r="P20" s="486">
        <f t="shared" si="7"/>
        <v>0</v>
      </c>
      <c r="Q20" s="486">
        <f t="shared" si="7"/>
        <v>0</v>
      </c>
      <c r="R20" s="486">
        <f t="shared" si="7"/>
        <v>0</v>
      </c>
      <c r="S20" s="486">
        <f t="shared" si="7"/>
        <v>0</v>
      </c>
    </row>
    <row r="21" spans="1:20" s="477" customFormat="1" ht="12" x14ac:dyDescent="0.2">
      <c r="A21" s="485"/>
      <c r="B21" s="482" t="s">
        <v>356</v>
      </c>
      <c r="C21" s="482"/>
      <c r="D21" s="486">
        <f t="shared" si="7"/>
        <v>0</v>
      </c>
      <c r="E21" s="486">
        <f t="shared" si="7"/>
        <v>0</v>
      </c>
      <c r="F21" s="486">
        <f t="shared" si="7"/>
        <v>0</v>
      </c>
      <c r="G21" s="486">
        <f t="shared" si="7"/>
        <v>0</v>
      </c>
      <c r="H21" s="486">
        <f t="shared" si="7"/>
        <v>0</v>
      </c>
      <c r="I21" s="486">
        <f t="shared" si="7"/>
        <v>0</v>
      </c>
      <c r="J21" s="486">
        <f t="shared" si="7"/>
        <v>0</v>
      </c>
      <c r="K21" s="486">
        <f t="shared" si="7"/>
        <v>0</v>
      </c>
      <c r="L21" s="486">
        <f t="shared" si="7"/>
        <v>0</v>
      </c>
      <c r="M21" s="486">
        <f t="shared" si="7"/>
        <v>0</v>
      </c>
      <c r="N21" s="486">
        <f t="shared" si="7"/>
        <v>0</v>
      </c>
      <c r="O21" s="486">
        <f t="shared" si="7"/>
        <v>0</v>
      </c>
      <c r="P21" s="486">
        <f t="shared" si="7"/>
        <v>0</v>
      </c>
      <c r="Q21" s="486">
        <f t="shared" si="7"/>
        <v>0</v>
      </c>
      <c r="R21" s="486">
        <f t="shared" si="7"/>
        <v>0</v>
      </c>
      <c r="S21" s="486">
        <f t="shared" si="7"/>
        <v>0</v>
      </c>
    </row>
    <row r="22" spans="1:20" s="477" customFormat="1" ht="12" x14ac:dyDescent="0.2">
      <c r="A22" s="485"/>
      <c r="B22" s="482" t="s">
        <v>357</v>
      </c>
      <c r="C22" s="482"/>
      <c r="D22" s="486">
        <f t="shared" si="7"/>
        <v>2100177893</v>
      </c>
      <c r="E22" s="486">
        <f t="shared" si="7"/>
        <v>1931116523</v>
      </c>
      <c r="F22" s="486">
        <f t="shared" si="7"/>
        <v>633650007</v>
      </c>
      <c r="G22" s="486">
        <f t="shared" si="7"/>
        <v>953201537</v>
      </c>
      <c r="H22" s="486">
        <f t="shared" si="7"/>
        <v>0</v>
      </c>
      <c r="I22" s="486">
        <f t="shared" si="7"/>
        <v>0</v>
      </c>
      <c r="J22" s="486">
        <f t="shared" si="7"/>
        <v>0</v>
      </c>
      <c r="K22" s="486">
        <f t="shared" si="7"/>
        <v>0</v>
      </c>
      <c r="L22" s="486">
        <f t="shared" si="7"/>
        <v>24235982</v>
      </c>
      <c r="M22" s="486">
        <f t="shared" si="7"/>
        <v>320028997</v>
      </c>
      <c r="N22" s="486">
        <f t="shared" si="7"/>
        <v>0</v>
      </c>
      <c r="O22" s="486">
        <f t="shared" si="7"/>
        <v>0</v>
      </c>
      <c r="P22" s="486">
        <f t="shared" si="7"/>
        <v>0</v>
      </c>
      <c r="Q22" s="486">
        <f t="shared" si="7"/>
        <v>0</v>
      </c>
      <c r="R22" s="486">
        <f t="shared" si="7"/>
        <v>169061370</v>
      </c>
      <c r="S22" s="486">
        <f t="shared" si="7"/>
        <v>0</v>
      </c>
    </row>
    <row r="23" spans="1:20" s="477" customFormat="1" ht="12" x14ac:dyDescent="0.2">
      <c r="A23" s="485"/>
      <c r="B23" s="482" t="s">
        <v>358</v>
      </c>
      <c r="C23" s="482"/>
      <c r="D23" s="486">
        <f t="shared" si="7"/>
        <v>2100177862</v>
      </c>
      <c r="E23" s="486">
        <f t="shared" si="7"/>
        <v>1931116492</v>
      </c>
      <c r="F23" s="486">
        <f t="shared" si="7"/>
        <v>633649997</v>
      </c>
      <c r="G23" s="486">
        <f t="shared" si="7"/>
        <v>953201516</v>
      </c>
      <c r="H23" s="486">
        <f t="shared" si="7"/>
        <v>0</v>
      </c>
      <c r="I23" s="486">
        <f t="shared" si="7"/>
        <v>0</v>
      </c>
      <c r="J23" s="486">
        <f t="shared" si="7"/>
        <v>0</v>
      </c>
      <c r="K23" s="486">
        <f t="shared" si="7"/>
        <v>0</v>
      </c>
      <c r="L23" s="486">
        <f t="shared" si="7"/>
        <v>24235982</v>
      </c>
      <c r="M23" s="486">
        <f t="shared" si="7"/>
        <v>320028997</v>
      </c>
      <c r="N23" s="486">
        <f t="shared" si="7"/>
        <v>0</v>
      </c>
      <c r="O23" s="486">
        <f t="shared" si="7"/>
        <v>0</v>
      </c>
      <c r="P23" s="486">
        <f t="shared" si="7"/>
        <v>0</v>
      </c>
      <c r="Q23" s="486">
        <f t="shared" si="7"/>
        <v>0</v>
      </c>
      <c r="R23" s="486">
        <f t="shared" si="7"/>
        <v>169061370</v>
      </c>
      <c r="S23" s="486">
        <f t="shared" si="7"/>
        <v>0</v>
      </c>
    </row>
    <row r="24" spans="1:20" s="477" customFormat="1" ht="12" x14ac:dyDescent="0.2">
      <c r="A24" s="485"/>
      <c r="B24" s="482" t="s">
        <v>359</v>
      </c>
      <c r="C24" s="482"/>
      <c r="D24" s="486">
        <f t="shared" si="7"/>
        <v>31</v>
      </c>
      <c r="E24" s="486">
        <f t="shared" si="7"/>
        <v>31</v>
      </c>
      <c r="F24" s="486">
        <f t="shared" si="7"/>
        <v>10</v>
      </c>
      <c r="G24" s="486">
        <f t="shared" si="7"/>
        <v>21</v>
      </c>
      <c r="H24" s="486">
        <f t="shared" si="7"/>
        <v>0</v>
      </c>
      <c r="I24" s="486">
        <f t="shared" si="7"/>
        <v>0</v>
      </c>
      <c r="J24" s="486">
        <f t="shared" si="7"/>
        <v>0</v>
      </c>
      <c r="K24" s="486">
        <f t="shared" si="7"/>
        <v>0</v>
      </c>
      <c r="L24" s="486">
        <f t="shared" si="7"/>
        <v>0</v>
      </c>
      <c r="M24" s="486">
        <f t="shared" si="7"/>
        <v>0</v>
      </c>
      <c r="N24" s="486">
        <f t="shared" si="7"/>
        <v>0</v>
      </c>
      <c r="O24" s="486">
        <f t="shared" si="7"/>
        <v>0</v>
      </c>
      <c r="P24" s="486">
        <f t="shared" si="7"/>
        <v>0</v>
      </c>
      <c r="Q24" s="486">
        <f t="shared" si="7"/>
        <v>0</v>
      </c>
      <c r="R24" s="486">
        <f t="shared" si="7"/>
        <v>0</v>
      </c>
      <c r="S24" s="486">
        <f t="shared" si="7"/>
        <v>0</v>
      </c>
    </row>
    <row r="25" spans="1:20" s="477" customFormat="1" ht="12" x14ac:dyDescent="0.2">
      <c r="A25" s="485"/>
      <c r="B25" s="482" t="s">
        <v>360</v>
      </c>
      <c r="C25" s="482"/>
      <c r="D25" s="474">
        <f>D23/D22</f>
        <v>0.99999998523934563</v>
      </c>
      <c r="E25" s="474">
        <f>E23/E22</f>
        <v>0.99999998394711054</v>
      </c>
      <c r="F25" s="474">
        <f>F23/F22</f>
        <v>0.99999998421841729</v>
      </c>
      <c r="G25" s="474">
        <f>G23/G22</f>
        <v>0.99999997796898221</v>
      </c>
      <c r="H25" s="482"/>
      <c r="I25" s="482"/>
      <c r="J25" s="482"/>
      <c r="K25" s="482"/>
      <c r="L25" s="474">
        <f>L23/L22</f>
        <v>1</v>
      </c>
      <c r="M25" s="474">
        <f>M23/M22</f>
        <v>1</v>
      </c>
      <c r="N25" s="482"/>
      <c r="O25" s="482"/>
      <c r="P25" s="482"/>
      <c r="Q25" s="482"/>
      <c r="R25" s="474">
        <f>R23/R22</f>
        <v>1</v>
      </c>
      <c r="S25" s="482"/>
      <c r="T25" s="479"/>
    </row>
    <row r="26" spans="1:20" s="477" customFormat="1" ht="12" x14ac:dyDescent="0.2">
      <c r="A26" s="480" t="s">
        <v>662</v>
      </c>
      <c r="B26" s="481" t="s">
        <v>663</v>
      </c>
      <c r="C26" s="481"/>
      <c r="D26" s="482"/>
      <c r="E26" s="482"/>
      <c r="F26" s="482"/>
      <c r="G26" s="482"/>
      <c r="H26" s="482"/>
      <c r="I26" s="482"/>
      <c r="J26" s="482"/>
      <c r="K26" s="482"/>
      <c r="L26" s="482"/>
      <c r="M26" s="482"/>
      <c r="N26" s="482"/>
      <c r="O26" s="482"/>
      <c r="P26" s="482"/>
      <c r="Q26" s="482"/>
      <c r="R26" s="482"/>
      <c r="S26" s="482"/>
    </row>
    <row r="27" spans="1:20" s="477" customFormat="1" ht="24" hidden="1" x14ac:dyDescent="0.2">
      <c r="A27" s="480">
        <v>1</v>
      </c>
      <c r="B27" s="483" t="s">
        <v>590</v>
      </c>
      <c r="C27" s="594">
        <v>5400205716</v>
      </c>
      <c r="D27" s="482"/>
      <c r="E27" s="482"/>
      <c r="F27" s="482"/>
      <c r="G27" s="482"/>
      <c r="H27" s="482"/>
      <c r="I27" s="482"/>
      <c r="J27" s="482"/>
      <c r="K27" s="482"/>
      <c r="L27" s="482"/>
      <c r="M27" s="482"/>
      <c r="N27" s="482"/>
      <c r="O27" s="482"/>
      <c r="P27" s="482"/>
      <c r="Q27" s="482"/>
      <c r="R27" s="482"/>
      <c r="S27" s="482"/>
    </row>
    <row r="28" spans="1:20" s="477" customFormat="1" ht="12" hidden="1" x14ac:dyDescent="0.2">
      <c r="A28" s="485"/>
      <c r="B28" s="482" t="s">
        <v>354</v>
      </c>
      <c r="D28" s="486">
        <f t="shared" ref="D28:D33" si="8">E28+O28+P28+Q28+R28+S28</f>
        <v>245676879</v>
      </c>
      <c r="E28" s="486">
        <f t="shared" ref="E28:E33" si="9">F28+G28+H28+I28+J28+K28+L28+M28+N28</f>
        <v>245676879</v>
      </c>
      <c r="F28" s="487">
        <v>194986091</v>
      </c>
      <c r="G28" s="487">
        <v>50690788</v>
      </c>
      <c r="H28" s="488">
        <v>0</v>
      </c>
      <c r="I28" s="488">
        <v>0</v>
      </c>
      <c r="J28" s="488">
        <v>0</v>
      </c>
      <c r="K28" s="488">
        <v>0</v>
      </c>
      <c r="L28" s="488">
        <v>0</v>
      </c>
      <c r="M28" s="488">
        <v>0</v>
      </c>
      <c r="N28" s="488">
        <v>0</v>
      </c>
      <c r="O28" s="488">
        <v>0</v>
      </c>
      <c r="P28" s="488">
        <v>0</v>
      </c>
      <c r="Q28" s="488">
        <v>0</v>
      </c>
      <c r="R28" s="488">
        <v>0</v>
      </c>
      <c r="S28" s="488">
        <v>0</v>
      </c>
    </row>
    <row r="29" spans="1:20" s="477" customFormat="1" ht="12" hidden="1" x14ac:dyDescent="0.2">
      <c r="A29" s="485"/>
      <c r="B29" s="482" t="s">
        <v>355</v>
      </c>
      <c r="C29" s="482"/>
      <c r="D29" s="486">
        <f t="shared" si="8"/>
        <v>0</v>
      </c>
      <c r="E29" s="486">
        <f t="shared" si="9"/>
        <v>0</v>
      </c>
      <c r="F29" s="488">
        <v>0</v>
      </c>
      <c r="G29" s="488">
        <v>0</v>
      </c>
      <c r="H29" s="488">
        <v>0</v>
      </c>
      <c r="I29" s="488">
        <v>0</v>
      </c>
      <c r="J29" s="488">
        <v>0</v>
      </c>
      <c r="K29" s="488">
        <v>0</v>
      </c>
      <c r="L29" s="488">
        <v>0</v>
      </c>
      <c r="M29" s="488">
        <v>0</v>
      </c>
      <c r="N29" s="488">
        <v>0</v>
      </c>
      <c r="O29" s="488">
        <v>0</v>
      </c>
      <c r="P29" s="488">
        <v>0</v>
      </c>
      <c r="Q29" s="488">
        <v>0</v>
      </c>
      <c r="R29" s="488">
        <v>0</v>
      </c>
      <c r="S29" s="488">
        <v>0</v>
      </c>
    </row>
    <row r="30" spans="1:20" s="477" customFormat="1" ht="12" hidden="1" x14ac:dyDescent="0.2">
      <c r="A30" s="485"/>
      <c r="B30" s="482" t="s">
        <v>356</v>
      </c>
      <c r="C30" s="482"/>
      <c r="D30" s="486">
        <f t="shared" si="8"/>
        <v>0</v>
      </c>
      <c r="E30" s="486">
        <f t="shared" si="9"/>
        <v>0</v>
      </c>
      <c r="F30" s="488">
        <v>0</v>
      </c>
      <c r="G30" s="488">
        <v>0</v>
      </c>
      <c r="H30" s="488">
        <v>0</v>
      </c>
      <c r="I30" s="488">
        <v>0</v>
      </c>
      <c r="J30" s="488">
        <v>0</v>
      </c>
      <c r="K30" s="488">
        <v>0</v>
      </c>
      <c r="L30" s="488">
        <v>0</v>
      </c>
      <c r="M30" s="488">
        <v>0</v>
      </c>
      <c r="N30" s="488">
        <v>0</v>
      </c>
      <c r="O30" s="488">
        <v>0</v>
      </c>
      <c r="P30" s="488">
        <v>0</v>
      </c>
      <c r="Q30" s="488">
        <v>0</v>
      </c>
      <c r="R30" s="488">
        <v>0</v>
      </c>
      <c r="S30" s="488">
        <v>0</v>
      </c>
    </row>
    <row r="31" spans="1:20" s="477" customFormat="1" ht="12" hidden="1" x14ac:dyDescent="0.2">
      <c r="A31" s="485"/>
      <c r="B31" s="482" t="s">
        <v>357</v>
      </c>
      <c r="C31" s="482"/>
      <c r="D31" s="486">
        <f t="shared" si="8"/>
        <v>245676879</v>
      </c>
      <c r="E31" s="486">
        <f t="shared" si="9"/>
        <v>245676879</v>
      </c>
      <c r="F31" s="487">
        <f>F28-F29+F30</f>
        <v>194986091</v>
      </c>
      <c r="G31" s="487">
        <f>G28-G29+G30</f>
        <v>50690788</v>
      </c>
      <c r="H31" s="488">
        <f t="shared" ref="H31:S31" si="10">H28-H29+H30</f>
        <v>0</v>
      </c>
      <c r="I31" s="488">
        <f t="shared" si="10"/>
        <v>0</v>
      </c>
      <c r="J31" s="488">
        <f t="shared" si="10"/>
        <v>0</v>
      </c>
      <c r="K31" s="488">
        <f t="shared" si="10"/>
        <v>0</v>
      </c>
      <c r="L31" s="488">
        <f t="shared" si="10"/>
        <v>0</v>
      </c>
      <c r="M31" s="488">
        <f t="shared" si="10"/>
        <v>0</v>
      </c>
      <c r="N31" s="488">
        <f t="shared" si="10"/>
        <v>0</v>
      </c>
      <c r="O31" s="488">
        <f t="shared" si="10"/>
        <v>0</v>
      </c>
      <c r="P31" s="488">
        <f t="shared" si="10"/>
        <v>0</v>
      </c>
      <c r="Q31" s="488">
        <f t="shared" si="10"/>
        <v>0</v>
      </c>
      <c r="R31" s="488">
        <f t="shared" si="10"/>
        <v>0</v>
      </c>
      <c r="S31" s="488">
        <f t="shared" si="10"/>
        <v>0</v>
      </c>
    </row>
    <row r="32" spans="1:20" s="477" customFormat="1" ht="12" hidden="1" x14ac:dyDescent="0.2">
      <c r="A32" s="485"/>
      <c r="B32" s="482" t="s">
        <v>358</v>
      </c>
      <c r="C32" s="482"/>
      <c r="D32" s="486">
        <f t="shared" si="8"/>
        <v>245676879</v>
      </c>
      <c r="E32" s="486">
        <f t="shared" si="9"/>
        <v>245676879</v>
      </c>
      <c r="F32" s="487">
        <f>'PB04'!H13</f>
        <v>194986091</v>
      </c>
      <c r="G32" s="487">
        <f>'PB04'!H14</f>
        <v>50690788</v>
      </c>
      <c r="H32" s="488">
        <v>0</v>
      </c>
      <c r="I32" s="488">
        <v>0</v>
      </c>
      <c r="J32" s="488">
        <v>0</v>
      </c>
      <c r="K32" s="488">
        <v>0</v>
      </c>
      <c r="L32" s="488">
        <v>0</v>
      </c>
      <c r="M32" s="488">
        <v>0</v>
      </c>
      <c r="N32" s="488">
        <v>0</v>
      </c>
      <c r="O32" s="488">
        <v>0</v>
      </c>
      <c r="P32" s="488">
        <v>0</v>
      </c>
      <c r="Q32" s="488">
        <v>0</v>
      </c>
      <c r="R32" s="488">
        <v>0</v>
      </c>
      <c r="S32" s="488">
        <v>0</v>
      </c>
    </row>
    <row r="33" spans="1:19" s="477" customFormat="1" ht="12" hidden="1" x14ac:dyDescent="0.2">
      <c r="A33" s="485"/>
      <c r="B33" s="482" t="s">
        <v>359</v>
      </c>
      <c r="C33" s="482"/>
      <c r="D33" s="486">
        <f t="shared" si="8"/>
        <v>0</v>
      </c>
      <c r="E33" s="486">
        <f t="shared" si="9"/>
        <v>0</v>
      </c>
      <c r="F33" s="489">
        <f t="shared" ref="F33:S33" si="11">F31-F32</f>
        <v>0</v>
      </c>
      <c r="G33" s="489">
        <f t="shared" si="11"/>
        <v>0</v>
      </c>
      <c r="H33" s="489">
        <f t="shared" si="11"/>
        <v>0</v>
      </c>
      <c r="I33" s="489">
        <f t="shared" si="11"/>
        <v>0</v>
      </c>
      <c r="J33" s="489">
        <f t="shared" si="11"/>
        <v>0</v>
      </c>
      <c r="K33" s="489">
        <f t="shared" si="11"/>
        <v>0</v>
      </c>
      <c r="L33" s="489">
        <f t="shared" si="11"/>
        <v>0</v>
      </c>
      <c r="M33" s="489">
        <f t="shared" si="11"/>
        <v>0</v>
      </c>
      <c r="N33" s="489">
        <f t="shared" si="11"/>
        <v>0</v>
      </c>
      <c r="O33" s="489">
        <f t="shared" si="11"/>
        <v>0</v>
      </c>
      <c r="P33" s="489">
        <f t="shared" si="11"/>
        <v>0</v>
      </c>
      <c r="Q33" s="489">
        <f t="shared" si="11"/>
        <v>0</v>
      </c>
      <c r="R33" s="489">
        <f t="shared" si="11"/>
        <v>0</v>
      </c>
      <c r="S33" s="489">
        <f t="shared" si="11"/>
        <v>0</v>
      </c>
    </row>
    <row r="34" spans="1:19" s="477" customFormat="1" ht="12" hidden="1" x14ac:dyDescent="0.2">
      <c r="A34" s="485"/>
      <c r="B34" s="482" t="s">
        <v>360</v>
      </c>
      <c r="C34" s="482"/>
      <c r="D34" s="474">
        <f>D32/D31</f>
        <v>1</v>
      </c>
      <c r="E34" s="474">
        <f>E32/E31</f>
        <v>1</v>
      </c>
      <c r="F34" s="474">
        <f>F32/F31</f>
        <v>1</v>
      </c>
      <c r="G34" s="474">
        <f>G32/G31</f>
        <v>1</v>
      </c>
      <c r="H34" s="482"/>
      <c r="I34" s="482"/>
      <c r="J34" s="482"/>
      <c r="K34" s="482"/>
      <c r="L34" s="482"/>
      <c r="M34" s="482"/>
      <c r="N34" s="482"/>
      <c r="O34" s="482"/>
      <c r="P34" s="482"/>
      <c r="Q34" s="482"/>
      <c r="R34" s="482"/>
      <c r="S34" s="482"/>
    </row>
    <row r="35" spans="1:19" s="477" customFormat="1" ht="14.45" hidden="1" customHeight="1" x14ac:dyDescent="0.2">
      <c r="A35" s="480">
        <v>2</v>
      </c>
      <c r="B35" s="490" t="s">
        <v>592</v>
      </c>
      <c r="C35" s="594">
        <v>5400267487</v>
      </c>
      <c r="D35" s="482"/>
      <c r="E35" s="482"/>
      <c r="F35" s="482"/>
      <c r="G35" s="482"/>
      <c r="H35" s="482"/>
      <c r="I35" s="482"/>
      <c r="J35" s="482"/>
      <c r="K35" s="482"/>
      <c r="L35" s="482"/>
      <c r="M35" s="482"/>
      <c r="N35" s="482"/>
      <c r="O35" s="482"/>
      <c r="P35" s="482"/>
      <c r="Q35" s="482"/>
      <c r="R35" s="482"/>
      <c r="S35" s="482"/>
    </row>
    <row r="36" spans="1:19" s="477" customFormat="1" ht="14.45" hidden="1" customHeight="1" x14ac:dyDescent="0.2">
      <c r="A36" s="480"/>
      <c r="B36" s="482" t="s">
        <v>354</v>
      </c>
      <c r="D36" s="486">
        <f t="shared" ref="D36:D41" si="12">E36+O36+P36+Q36+R36+S36</f>
        <v>55744219</v>
      </c>
      <c r="E36" s="486">
        <f t="shared" ref="E36:E41" si="13">F36+G36+H36+I36+J36+K36+L36+M36+N36</f>
        <v>55744219</v>
      </c>
      <c r="F36" s="487">
        <v>0</v>
      </c>
      <c r="G36" s="486">
        <v>55744219</v>
      </c>
      <c r="H36" s="488">
        <v>0</v>
      </c>
      <c r="I36" s="488">
        <v>0</v>
      </c>
      <c r="J36" s="488">
        <v>0</v>
      </c>
      <c r="K36" s="488">
        <v>0</v>
      </c>
      <c r="L36" s="488">
        <v>0</v>
      </c>
      <c r="M36" s="488">
        <v>0</v>
      </c>
      <c r="N36" s="488">
        <v>0</v>
      </c>
      <c r="O36" s="488">
        <v>0</v>
      </c>
      <c r="P36" s="488">
        <v>0</v>
      </c>
      <c r="Q36" s="488">
        <v>0</v>
      </c>
      <c r="R36" s="488">
        <v>0</v>
      </c>
      <c r="S36" s="488">
        <v>0</v>
      </c>
    </row>
    <row r="37" spans="1:19" s="477" customFormat="1" ht="14.45" hidden="1" customHeight="1" x14ac:dyDescent="0.2">
      <c r="A37" s="480"/>
      <c r="B37" s="482" t="s">
        <v>355</v>
      </c>
      <c r="C37" s="482"/>
      <c r="D37" s="486">
        <f t="shared" si="12"/>
        <v>0</v>
      </c>
      <c r="E37" s="486">
        <f t="shared" si="13"/>
        <v>0</v>
      </c>
      <c r="F37" s="488">
        <v>0</v>
      </c>
      <c r="G37" s="488">
        <v>0</v>
      </c>
      <c r="H37" s="488">
        <v>0</v>
      </c>
      <c r="I37" s="488">
        <v>0</v>
      </c>
      <c r="J37" s="488">
        <v>0</v>
      </c>
      <c r="K37" s="488">
        <v>0</v>
      </c>
      <c r="L37" s="488">
        <v>0</v>
      </c>
      <c r="M37" s="488">
        <v>0</v>
      </c>
      <c r="N37" s="488">
        <v>0</v>
      </c>
      <c r="O37" s="488">
        <v>0</v>
      </c>
      <c r="P37" s="488">
        <v>0</v>
      </c>
      <c r="Q37" s="488">
        <v>0</v>
      </c>
      <c r="R37" s="488">
        <v>0</v>
      </c>
      <c r="S37" s="488">
        <v>0</v>
      </c>
    </row>
    <row r="38" spans="1:19" s="477" customFormat="1" ht="14.45" hidden="1" customHeight="1" x14ac:dyDescent="0.2">
      <c r="A38" s="480"/>
      <c r="B38" s="482" t="s">
        <v>356</v>
      </c>
      <c r="C38" s="482"/>
      <c r="D38" s="486">
        <f t="shared" si="12"/>
        <v>0</v>
      </c>
      <c r="E38" s="486">
        <f t="shared" si="13"/>
        <v>0</v>
      </c>
      <c r="F38" s="488">
        <v>0</v>
      </c>
      <c r="G38" s="488">
        <v>0</v>
      </c>
      <c r="H38" s="488">
        <v>0</v>
      </c>
      <c r="I38" s="488">
        <v>0</v>
      </c>
      <c r="J38" s="488">
        <v>0</v>
      </c>
      <c r="K38" s="488">
        <v>0</v>
      </c>
      <c r="L38" s="488">
        <v>0</v>
      </c>
      <c r="M38" s="488">
        <v>0</v>
      </c>
      <c r="N38" s="488">
        <v>0</v>
      </c>
      <c r="O38" s="488">
        <v>0</v>
      </c>
      <c r="P38" s="488">
        <v>0</v>
      </c>
      <c r="Q38" s="488">
        <v>0</v>
      </c>
      <c r="R38" s="488">
        <v>0</v>
      </c>
      <c r="S38" s="488">
        <v>0</v>
      </c>
    </row>
    <row r="39" spans="1:19" s="477" customFormat="1" ht="14.45" hidden="1" customHeight="1" x14ac:dyDescent="0.2">
      <c r="A39" s="480"/>
      <c r="B39" s="482" t="s">
        <v>357</v>
      </c>
      <c r="C39" s="482"/>
      <c r="D39" s="486">
        <f t="shared" si="12"/>
        <v>55744219</v>
      </c>
      <c r="E39" s="486">
        <f t="shared" si="13"/>
        <v>55744219</v>
      </c>
      <c r="F39" s="487">
        <f t="shared" ref="F39:S39" si="14">F36-F37+F38</f>
        <v>0</v>
      </c>
      <c r="G39" s="487">
        <f t="shared" si="14"/>
        <v>55744219</v>
      </c>
      <c r="H39" s="488">
        <f t="shared" si="14"/>
        <v>0</v>
      </c>
      <c r="I39" s="488">
        <f t="shared" si="14"/>
        <v>0</v>
      </c>
      <c r="J39" s="488">
        <f t="shared" si="14"/>
        <v>0</v>
      </c>
      <c r="K39" s="488">
        <f t="shared" si="14"/>
        <v>0</v>
      </c>
      <c r="L39" s="488">
        <f t="shared" si="14"/>
        <v>0</v>
      </c>
      <c r="M39" s="488">
        <f t="shared" si="14"/>
        <v>0</v>
      </c>
      <c r="N39" s="488">
        <f t="shared" si="14"/>
        <v>0</v>
      </c>
      <c r="O39" s="488">
        <f t="shared" si="14"/>
        <v>0</v>
      </c>
      <c r="P39" s="488">
        <f t="shared" si="14"/>
        <v>0</v>
      </c>
      <c r="Q39" s="488">
        <f t="shared" si="14"/>
        <v>0</v>
      </c>
      <c r="R39" s="488">
        <f t="shared" si="14"/>
        <v>0</v>
      </c>
      <c r="S39" s="488">
        <f t="shared" si="14"/>
        <v>0</v>
      </c>
    </row>
    <row r="40" spans="1:19" s="477" customFormat="1" ht="14.45" hidden="1" customHeight="1" x14ac:dyDescent="0.2">
      <c r="A40" s="480"/>
      <c r="B40" s="482" t="s">
        <v>358</v>
      </c>
      <c r="C40" s="482"/>
      <c r="D40" s="486">
        <f t="shared" si="12"/>
        <v>55744219</v>
      </c>
      <c r="E40" s="486">
        <f t="shared" si="13"/>
        <v>55744219</v>
      </c>
      <c r="F40" s="488">
        <v>0</v>
      </c>
      <c r="G40" s="487">
        <f>'PB04'!H15</f>
        <v>55744219</v>
      </c>
      <c r="H40" s="488">
        <v>0</v>
      </c>
      <c r="I40" s="488">
        <v>0</v>
      </c>
      <c r="J40" s="488">
        <v>0</v>
      </c>
      <c r="K40" s="488">
        <v>0</v>
      </c>
      <c r="L40" s="488">
        <v>0</v>
      </c>
      <c r="M40" s="488">
        <v>0</v>
      </c>
      <c r="N40" s="488">
        <v>0</v>
      </c>
      <c r="O40" s="488">
        <v>0</v>
      </c>
      <c r="P40" s="488">
        <v>0</v>
      </c>
      <c r="Q40" s="488">
        <v>0</v>
      </c>
      <c r="R40" s="488">
        <v>0</v>
      </c>
      <c r="S40" s="488">
        <v>0</v>
      </c>
    </row>
    <row r="41" spans="1:19" s="477" customFormat="1" ht="14.45" hidden="1" customHeight="1" x14ac:dyDescent="0.2">
      <c r="A41" s="480"/>
      <c r="B41" s="482" t="s">
        <v>359</v>
      </c>
      <c r="C41" s="482"/>
      <c r="D41" s="486">
        <f t="shared" si="12"/>
        <v>0</v>
      </c>
      <c r="E41" s="486">
        <f t="shared" si="13"/>
        <v>0</v>
      </c>
      <c r="F41" s="489">
        <f t="shared" ref="F41:S41" si="15">F39-F40</f>
        <v>0</v>
      </c>
      <c r="G41" s="489">
        <f t="shared" si="15"/>
        <v>0</v>
      </c>
      <c r="H41" s="489">
        <f t="shared" si="15"/>
        <v>0</v>
      </c>
      <c r="I41" s="489">
        <f t="shared" si="15"/>
        <v>0</v>
      </c>
      <c r="J41" s="489">
        <f t="shared" si="15"/>
        <v>0</v>
      </c>
      <c r="K41" s="489">
        <f t="shared" si="15"/>
        <v>0</v>
      </c>
      <c r="L41" s="489">
        <f t="shared" si="15"/>
        <v>0</v>
      </c>
      <c r="M41" s="489">
        <f t="shared" si="15"/>
        <v>0</v>
      </c>
      <c r="N41" s="489">
        <f t="shared" si="15"/>
        <v>0</v>
      </c>
      <c r="O41" s="489">
        <f t="shared" si="15"/>
        <v>0</v>
      </c>
      <c r="P41" s="489">
        <f t="shared" si="15"/>
        <v>0</v>
      </c>
      <c r="Q41" s="489">
        <f t="shared" si="15"/>
        <v>0</v>
      </c>
      <c r="R41" s="489">
        <f t="shared" si="15"/>
        <v>0</v>
      </c>
      <c r="S41" s="489">
        <f t="shared" si="15"/>
        <v>0</v>
      </c>
    </row>
    <row r="42" spans="1:19" s="477" customFormat="1" ht="14.45" hidden="1" customHeight="1" x14ac:dyDescent="0.2">
      <c r="A42" s="480"/>
      <c r="B42" s="482" t="s">
        <v>360</v>
      </c>
      <c r="C42" s="482"/>
      <c r="D42" s="474">
        <f>D40/D39</f>
        <v>1</v>
      </c>
      <c r="E42" s="474">
        <f>E40/E39</f>
        <v>1</v>
      </c>
      <c r="F42" s="474"/>
      <c r="G42" s="474">
        <f>G40/G39</f>
        <v>1</v>
      </c>
      <c r="H42" s="482"/>
      <c r="I42" s="482"/>
      <c r="J42" s="482"/>
      <c r="K42" s="482"/>
      <c r="L42" s="482"/>
      <c r="M42" s="482"/>
      <c r="N42" s="482"/>
      <c r="O42" s="482"/>
      <c r="P42" s="482"/>
      <c r="Q42" s="482"/>
      <c r="R42" s="482"/>
      <c r="S42" s="482"/>
    </row>
    <row r="43" spans="1:19" s="477" customFormat="1" ht="14.45" hidden="1" customHeight="1" x14ac:dyDescent="0.2">
      <c r="A43" s="480">
        <v>3</v>
      </c>
      <c r="B43" s="490" t="s">
        <v>593</v>
      </c>
      <c r="C43" s="594">
        <v>5400215471</v>
      </c>
      <c r="D43" s="482"/>
      <c r="E43" s="482"/>
      <c r="F43" s="482"/>
      <c r="G43" s="482"/>
      <c r="H43" s="482"/>
      <c r="I43" s="482"/>
      <c r="J43" s="482"/>
      <c r="K43" s="482"/>
      <c r="L43" s="482"/>
      <c r="M43" s="482"/>
      <c r="N43" s="482"/>
      <c r="O43" s="482"/>
      <c r="P43" s="482"/>
      <c r="Q43" s="482"/>
      <c r="R43" s="482"/>
      <c r="S43" s="482"/>
    </row>
    <row r="44" spans="1:19" s="477" customFormat="1" ht="14.45" hidden="1" customHeight="1" x14ac:dyDescent="0.2">
      <c r="A44" s="480"/>
      <c r="B44" s="482" t="s">
        <v>354</v>
      </c>
      <c r="D44" s="486">
        <f t="shared" ref="D44:D49" si="16">E44+O44+P44+Q44+R44+S44</f>
        <v>25413729</v>
      </c>
      <c r="E44" s="486">
        <f t="shared" ref="E44:E49" si="17">F44+G44+H44+I44+J44+K44+L44+M44+N44</f>
        <v>19705429</v>
      </c>
      <c r="F44" s="487">
        <v>0</v>
      </c>
      <c r="G44" s="486">
        <v>19705429</v>
      </c>
      <c r="H44" s="488">
        <v>0</v>
      </c>
      <c r="I44" s="488">
        <v>0</v>
      </c>
      <c r="J44" s="488">
        <v>0</v>
      </c>
      <c r="K44" s="488">
        <v>0</v>
      </c>
      <c r="L44" s="488">
        <v>0</v>
      </c>
      <c r="M44" s="488">
        <v>0</v>
      </c>
      <c r="N44" s="488">
        <v>0</v>
      </c>
      <c r="O44" s="488">
        <v>0</v>
      </c>
      <c r="P44" s="488">
        <v>0</v>
      </c>
      <c r="Q44" s="488">
        <v>0</v>
      </c>
      <c r="R44" s="486">
        <v>5708300</v>
      </c>
      <c r="S44" s="488">
        <v>0</v>
      </c>
    </row>
    <row r="45" spans="1:19" s="477" customFormat="1" ht="14.45" hidden="1" customHeight="1" x14ac:dyDescent="0.2">
      <c r="A45" s="480"/>
      <c r="B45" s="482" t="s">
        <v>355</v>
      </c>
      <c r="C45" s="482"/>
      <c r="D45" s="486">
        <f t="shared" si="16"/>
        <v>0</v>
      </c>
      <c r="E45" s="486">
        <f t="shared" si="17"/>
        <v>0</v>
      </c>
      <c r="F45" s="488">
        <v>0</v>
      </c>
      <c r="G45" s="488">
        <v>0</v>
      </c>
      <c r="H45" s="488">
        <v>0</v>
      </c>
      <c r="I45" s="488">
        <v>0</v>
      </c>
      <c r="J45" s="488">
        <v>0</v>
      </c>
      <c r="K45" s="488">
        <v>0</v>
      </c>
      <c r="L45" s="488">
        <v>0</v>
      </c>
      <c r="M45" s="488">
        <v>0</v>
      </c>
      <c r="N45" s="488">
        <v>0</v>
      </c>
      <c r="O45" s="488">
        <v>0</v>
      </c>
      <c r="P45" s="488">
        <v>0</v>
      </c>
      <c r="Q45" s="488">
        <v>0</v>
      </c>
      <c r="R45" s="488">
        <v>0</v>
      </c>
      <c r="S45" s="488">
        <v>0</v>
      </c>
    </row>
    <row r="46" spans="1:19" s="477" customFormat="1" ht="14.45" hidden="1" customHeight="1" x14ac:dyDescent="0.2">
      <c r="A46" s="480"/>
      <c r="B46" s="482" t="s">
        <v>356</v>
      </c>
      <c r="C46" s="482"/>
      <c r="D46" s="486">
        <f t="shared" si="16"/>
        <v>0</v>
      </c>
      <c r="E46" s="486">
        <f t="shared" si="17"/>
        <v>0</v>
      </c>
      <c r="F46" s="488">
        <v>0</v>
      </c>
      <c r="G46" s="488">
        <v>0</v>
      </c>
      <c r="H46" s="488">
        <v>0</v>
      </c>
      <c r="I46" s="488">
        <v>0</v>
      </c>
      <c r="J46" s="488">
        <v>0</v>
      </c>
      <c r="K46" s="488">
        <v>0</v>
      </c>
      <c r="L46" s="488">
        <v>0</v>
      </c>
      <c r="M46" s="488">
        <v>0</v>
      </c>
      <c r="N46" s="488">
        <v>0</v>
      </c>
      <c r="O46" s="488">
        <v>0</v>
      </c>
      <c r="P46" s="488">
        <v>0</v>
      </c>
      <c r="Q46" s="488">
        <v>0</v>
      </c>
      <c r="R46" s="488">
        <v>0</v>
      </c>
      <c r="S46" s="488">
        <v>0</v>
      </c>
    </row>
    <row r="47" spans="1:19" s="477" customFormat="1" ht="14.45" hidden="1" customHeight="1" x14ac:dyDescent="0.2">
      <c r="A47" s="480"/>
      <c r="B47" s="482" t="s">
        <v>357</v>
      </c>
      <c r="C47" s="482"/>
      <c r="D47" s="486">
        <f t="shared" si="16"/>
        <v>25413729</v>
      </c>
      <c r="E47" s="486">
        <f t="shared" si="17"/>
        <v>19705429</v>
      </c>
      <c r="F47" s="487">
        <f t="shared" ref="F47:S47" si="18">F44-F45+F46</f>
        <v>0</v>
      </c>
      <c r="G47" s="487">
        <f t="shared" si="18"/>
        <v>19705429</v>
      </c>
      <c r="H47" s="488">
        <f t="shared" si="18"/>
        <v>0</v>
      </c>
      <c r="I47" s="488">
        <f t="shared" si="18"/>
        <v>0</v>
      </c>
      <c r="J47" s="488">
        <f t="shared" si="18"/>
        <v>0</v>
      </c>
      <c r="K47" s="488">
        <f t="shared" si="18"/>
        <v>0</v>
      </c>
      <c r="L47" s="488">
        <f t="shared" si="18"/>
        <v>0</v>
      </c>
      <c r="M47" s="488">
        <f t="shared" si="18"/>
        <v>0</v>
      </c>
      <c r="N47" s="488">
        <f t="shared" si="18"/>
        <v>0</v>
      </c>
      <c r="O47" s="488">
        <f t="shared" si="18"/>
        <v>0</v>
      </c>
      <c r="P47" s="488">
        <f t="shared" si="18"/>
        <v>0</v>
      </c>
      <c r="Q47" s="488">
        <f t="shared" si="18"/>
        <v>0</v>
      </c>
      <c r="R47" s="487">
        <f t="shared" si="18"/>
        <v>5708300</v>
      </c>
      <c r="S47" s="488">
        <f t="shared" si="18"/>
        <v>0</v>
      </c>
    </row>
    <row r="48" spans="1:19" s="477" customFormat="1" ht="14.45" hidden="1" customHeight="1" x14ac:dyDescent="0.2">
      <c r="A48" s="480"/>
      <c r="B48" s="482" t="s">
        <v>358</v>
      </c>
      <c r="C48" s="482"/>
      <c r="D48" s="486">
        <f t="shared" si="16"/>
        <v>25413729</v>
      </c>
      <c r="E48" s="486">
        <f t="shared" si="17"/>
        <v>19705429</v>
      </c>
      <c r="F48" s="488">
        <v>0</v>
      </c>
      <c r="G48" s="487">
        <f>'PB04'!H16</f>
        <v>19705429</v>
      </c>
      <c r="H48" s="488">
        <v>0</v>
      </c>
      <c r="I48" s="488">
        <v>0</v>
      </c>
      <c r="J48" s="488">
        <v>0</v>
      </c>
      <c r="K48" s="488">
        <v>0</v>
      </c>
      <c r="L48" s="488">
        <v>0</v>
      </c>
      <c r="M48" s="488">
        <v>0</v>
      </c>
      <c r="N48" s="488">
        <v>0</v>
      </c>
      <c r="O48" s="488">
        <v>0</v>
      </c>
      <c r="P48" s="488">
        <v>0</v>
      </c>
      <c r="Q48" s="488">
        <v>0</v>
      </c>
      <c r="R48" s="487">
        <f>'PB04'!H17</f>
        <v>5708300</v>
      </c>
      <c r="S48" s="488">
        <v>0</v>
      </c>
    </row>
    <row r="49" spans="1:19" s="477" customFormat="1" ht="14.45" hidden="1" customHeight="1" x14ac:dyDescent="0.2">
      <c r="A49" s="480"/>
      <c r="B49" s="482" t="s">
        <v>359</v>
      </c>
      <c r="C49" s="482"/>
      <c r="D49" s="486">
        <f t="shared" si="16"/>
        <v>0</v>
      </c>
      <c r="E49" s="486">
        <f t="shared" si="17"/>
        <v>0</v>
      </c>
      <c r="F49" s="489">
        <f t="shared" ref="F49:S49" si="19">F47-F48</f>
        <v>0</v>
      </c>
      <c r="G49" s="489">
        <f t="shared" si="19"/>
        <v>0</v>
      </c>
      <c r="H49" s="489">
        <f t="shared" si="19"/>
        <v>0</v>
      </c>
      <c r="I49" s="489">
        <f t="shared" si="19"/>
        <v>0</v>
      </c>
      <c r="J49" s="489">
        <f t="shared" si="19"/>
        <v>0</v>
      </c>
      <c r="K49" s="489">
        <f t="shared" si="19"/>
        <v>0</v>
      </c>
      <c r="L49" s="489">
        <f t="shared" si="19"/>
        <v>0</v>
      </c>
      <c r="M49" s="489">
        <f t="shared" si="19"/>
        <v>0</v>
      </c>
      <c r="N49" s="489">
        <f t="shared" si="19"/>
        <v>0</v>
      </c>
      <c r="O49" s="489">
        <f t="shared" si="19"/>
        <v>0</v>
      </c>
      <c r="P49" s="489">
        <f t="shared" si="19"/>
        <v>0</v>
      </c>
      <c r="Q49" s="489">
        <f t="shared" si="19"/>
        <v>0</v>
      </c>
      <c r="R49" s="474"/>
      <c r="S49" s="489">
        <f t="shared" si="19"/>
        <v>0</v>
      </c>
    </row>
    <row r="50" spans="1:19" s="477" customFormat="1" ht="14.45" hidden="1" customHeight="1" x14ac:dyDescent="0.2">
      <c r="A50" s="480"/>
      <c r="B50" s="482" t="s">
        <v>360</v>
      </c>
      <c r="C50" s="482"/>
      <c r="D50" s="474">
        <f>D48/D47</f>
        <v>1</v>
      </c>
      <c r="E50" s="474">
        <f>E48/E47</f>
        <v>1</v>
      </c>
      <c r="F50" s="474"/>
      <c r="G50" s="474">
        <f>G48/G47</f>
        <v>1</v>
      </c>
      <c r="H50" s="482"/>
      <c r="I50" s="482"/>
      <c r="J50" s="482"/>
      <c r="K50" s="482"/>
      <c r="L50" s="482"/>
      <c r="M50" s="482"/>
      <c r="N50" s="482"/>
      <c r="O50" s="482"/>
      <c r="P50" s="482"/>
      <c r="Q50" s="482"/>
      <c r="R50" s="474">
        <f>R48/R47</f>
        <v>1</v>
      </c>
      <c r="S50" s="482"/>
    </row>
    <row r="51" spans="1:19" s="477" customFormat="1" ht="24" hidden="1" x14ac:dyDescent="0.2">
      <c r="A51" s="480">
        <v>4</v>
      </c>
      <c r="B51" s="491" t="s">
        <v>596</v>
      </c>
      <c r="C51" s="594">
        <v>5400349820</v>
      </c>
      <c r="D51" s="482"/>
      <c r="E51" s="482"/>
      <c r="F51" s="482"/>
      <c r="G51" s="482"/>
      <c r="H51" s="482"/>
      <c r="I51" s="482"/>
      <c r="J51" s="482"/>
      <c r="K51" s="482"/>
      <c r="L51" s="482"/>
      <c r="M51" s="482"/>
      <c r="N51" s="482"/>
      <c r="O51" s="482"/>
      <c r="P51" s="482"/>
      <c r="Q51" s="482"/>
      <c r="R51" s="482"/>
      <c r="S51" s="482"/>
    </row>
    <row r="52" spans="1:19" s="477" customFormat="1" ht="14.45" hidden="1" customHeight="1" x14ac:dyDescent="0.2">
      <c r="A52" s="480"/>
      <c r="B52" s="482" t="s">
        <v>354</v>
      </c>
      <c r="D52" s="486">
        <f t="shared" ref="D52:D57" si="20">E52+O52+P52+Q52+R52+S52</f>
        <v>30024702</v>
      </c>
      <c r="E52" s="486">
        <f t="shared" ref="E52:E57" si="21">F52+G52+H52+I52+J52+K52+L52+M52+N52</f>
        <v>30024702</v>
      </c>
      <c r="F52" s="486">
        <v>10008234</v>
      </c>
      <c r="G52" s="486">
        <v>20016468</v>
      </c>
      <c r="H52" s="488">
        <v>0</v>
      </c>
      <c r="I52" s="488">
        <v>0</v>
      </c>
      <c r="J52" s="488">
        <v>0</v>
      </c>
      <c r="K52" s="488">
        <v>0</v>
      </c>
      <c r="L52" s="488">
        <v>0</v>
      </c>
      <c r="M52" s="488">
        <v>0</v>
      </c>
      <c r="N52" s="488">
        <v>0</v>
      </c>
      <c r="O52" s="488">
        <v>0</v>
      </c>
      <c r="P52" s="488">
        <v>0</v>
      </c>
      <c r="Q52" s="488">
        <v>0</v>
      </c>
      <c r="R52" s="486">
        <v>0</v>
      </c>
      <c r="S52" s="488">
        <v>0</v>
      </c>
    </row>
    <row r="53" spans="1:19" s="477" customFormat="1" ht="14.45" hidden="1" customHeight="1" x14ac:dyDescent="0.2">
      <c r="A53" s="480"/>
      <c r="B53" s="482" t="s">
        <v>355</v>
      </c>
      <c r="C53" s="482"/>
      <c r="D53" s="486">
        <f t="shared" si="20"/>
        <v>0</v>
      </c>
      <c r="E53" s="486">
        <f t="shared" si="21"/>
        <v>0</v>
      </c>
      <c r="F53" s="488">
        <v>0</v>
      </c>
      <c r="G53" s="488">
        <v>0</v>
      </c>
      <c r="H53" s="488">
        <v>0</v>
      </c>
      <c r="I53" s="488">
        <v>0</v>
      </c>
      <c r="J53" s="488">
        <v>0</v>
      </c>
      <c r="K53" s="488">
        <v>0</v>
      </c>
      <c r="L53" s="488">
        <v>0</v>
      </c>
      <c r="M53" s="488">
        <v>0</v>
      </c>
      <c r="N53" s="488">
        <v>0</v>
      </c>
      <c r="O53" s="488">
        <v>0</v>
      </c>
      <c r="P53" s="488">
        <v>0</v>
      </c>
      <c r="Q53" s="488">
        <v>0</v>
      </c>
      <c r="R53" s="488">
        <v>0</v>
      </c>
      <c r="S53" s="488">
        <v>0</v>
      </c>
    </row>
    <row r="54" spans="1:19" s="477" customFormat="1" ht="14.45" hidden="1" customHeight="1" x14ac:dyDescent="0.2">
      <c r="A54" s="480"/>
      <c r="B54" s="482" t="s">
        <v>356</v>
      </c>
      <c r="C54" s="482"/>
      <c r="D54" s="486">
        <f t="shared" si="20"/>
        <v>0</v>
      </c>
      <c r="E54" s="486">
        <f t="shared" si="21"/>
        <v>0</v>
      </c>
      <c r="F54" s="488">
        <v>0</v>
      </c>
      <c r="G54" s="488">
        <v>0</v>
      </c>
      <c r="H54" s="488">
        <v>0</v>
      </c>
      <c r="I54" s="488">
        <v>0</v>
      </c>
      <c r="J54" s="488">
        <v>0</v>
      </c>
      <c r="K54" s="488">
        <v>0</v>
      </c>
      <c r="L54" s="488">
        <v>0</v>
      </c>
      <c r="M54" s="488">
        <v>0</v>
      </c>
      <c r="N54" s="488">
        <v>0</v>
      </c>
      <c r="O54" s="488">
        <v>0</v>
      </c>
      <c r="P54" s="488">
        <v>0</v>
      </c>
      <c r="Q54" s="488">
        <v>0</v>
      </c>
      <c r="R54" s="488">
        <v>0</v>
      </c>
      <c r="S54" s="488">
        <v>0</v>
      </c>
    </row>
    <row r="55" spans="1:19" s="477" customFormat="1" ht="14.45" hidden="1" customHeight="1" x14ac:dyDescent="0.2">
      <c r="A55" s="480"/>
      <c r="B55" s="482" t="s">
        <v>357</v>
      </c>
      <c r="C55" s="482"/>
      <c r="D55" s="486">
        <f t="shared" si="20"/>
        <v>30024702</v>
      </c>
      <c r="E55" s="486">
        <f t="shared" si="21"/>
        <v>30024702</v>
      </c>
      <c r="F55" s="487">
        <f t="shared" ref="F55:S55" si="22">F52-F53+F54</f>
        <v>10008234</v>
      </c>
      <c r="G55" s="487">
        <f t="shared" si="22"/>
        <v>20016468</v>
      </c>
      <c r="H55" s="488">
        <f t="shared" si="22"/>
        <v>0</v>
      </c>
      <c r="I55" s="488">
        <f t="shared" si="22"/>
        <v>0</v>
      </c>
      <c r="J55" s="488">
        <f t="shared" si="22"/>
        <v>0</v>
      </c>
      <c r="K55" s="488">
        <f t="shared" si="22"/>
        <v>0</v>
      </c>
      <c r="L55" s="488">
        <f t="shared" si="22"/>
        <v>0</v>
      </c>
      <c r="M55" s="488">
        <f t="shared" si="22"/>
        <v>0</v>
      </c>
      <c r="N55" s="488">
        <f t="shared" si="22"/>
        <v>0</v>
      </c>
      <c r="O55" s="488">
        <f t="shared" si="22"/>
        <v>0</v>
      </c>
      <c r="P55" s="488">
        <f t="shared" si="22"/>
        <v>0</v>
      </c>
      <c r="Q55" s="488">
        <f t="shared" si="22"/>
        <v>0</v>
      </c>
      <c r="R55" s="488">
        <f t="shared" si="22"/>
        <v>0</v>
      </c>
      <c r="S55" s="488">
        <f t="shared" si="22"/>
        <v>0</v>
      </c>
    </row>
    <row r="56" spans="1:19" s="477" customFormat="1" ht="14.45" hidden="1" customHeight="1" x14ac:dyDescent="0.2">
      <c r="A56" s="480"/>
      <c r="B56" s="482" t="s">
        <v>358</v>
      </c>
      <c r="C56" s="482"/>
      <c r="D56" s="486">
        <f t="shared" si="20"/>
        <v>30024702</v>
      </c>
      <c r="E56" s="486">
        <f t="shared" si="21"/>
        <v>30024702</v>
      </c>
      <c r="F56" s="487">
        <f>'PB04'!H18</f>
        <v>10008234</v>
      </c>
      <c r="G56" s="487">
        <f>'PB04'!H19</f>
        <v>20016468</v>
      </c>
      <c r="H56" s="488">
        <v>0</v>
      </c>
      <c r="I56" s="488">
        <v>0</v>
      </c>
      <c r="J56" s="488">
        <v>0</v>
      </c>
      <c r="K56" s="488">
        <v>0</v>
      </c>
      <c r="L56" s="488">
        <v>0</v>
      </c>
      <c r="M56" s="488">
        <v>0</v>
      </c>
      <c r="N56" s="488">
        <v>0</v>
      </c>
      <c r="O56" s="488">
        <v>0</v>
      </c>
      <c r="P56" s="488">
        <v>0</v>
      </c>
      <c r="Q56" s="488">
        <v>0</v>
      </c>
      <c r="R56" s="488">
        <v>0</v>
      </c>
      <c r="S56" s="488">
        <v>0</v>
      </c>
    </row>
    <row r="57" spans="1:19" s="477" customFormat="1" ht="14.45" hidden="1" customHeight="1" x14ac:dyDescent="0.2">
      <c r="A57" s="480"/>
      <c r="B57" s="482" t="s">
        <v>359</v>
      </c>
      <c r="C57" s="482"/>
      <c r="D57" s="486">
        <f t="shared" si="20"/>
        <v>0</v>
      </c>
      <c r="E57" s="486">
        <f t="shared" si="21"/>
        <v>0</v>
      </c>
      <c r="F57" s="489">
        <f t="shared" ref="F57:S57" si="23">F55-F56</f>
        <v>0</v>
      </c>
      <c r="G57" s="489">
        <f t="shared" si="23"/>
        <v>0</v>
      </c>
      <c r="H57" s="489">
        <f t="shared" si="23"/>
        <v>0</v>
      </c>
      <c r="I57" s="489">
        <f t="shared" si="23"/>
        <v>0</v>
      </c>
      <c r="J57" s="489">
        <f t="shared" si="23"/>
        <v>0</v>
      </c>
      <c r="K57" s="489">
        <f t="shared" si="23"/>
        <v>0</v>
      </c>
      <c r="L57" s="489">
        <f t="shared" si="23"/>
        <v>0</v>
      </c>
      <c r="M57" s="489">
        <f t="shared" si="23"/>
        <v>0</v>
      </c>
      <c r="N57" s="489">
        <f t="shared" si="23"/>
        <v>0</v>
      </c>
      <c r="O57" s="489">
        <f t="shared" si="23"/>
        <v>0</v>
      </c>
      <c r="P57" s="489">
        <f t="shared" si="23"/>
        <v>0</v>
      </c>
      <c r="Q57" s="489">
        <f t="shared" si="23"/>
        <v>0</v>
      </c>
      <c r="R57" s="489">
        <f t="shared" si="23"/>
        <v>0</v>
      </c>
      <c r="S57" s="489">
        <f t="shared" si="23"/>
        <v>0</v>
      </c>
    </row>
    <row r="58" spans="1:19" s="477" customFormat="1" ht="14.45" hidden="1" customHeight="1" x14ac:dyDescent="0.2">
      <c r="A58" s="480"/>
      <c r="B58" s="482" t="s">
        <v>360</v>
      </c>
      <c r="C58" s="482"/>
      <c r="D58" s="474">
        <f>D56/D55</f>
        <v>1</v>
      </c>
      <c r="E58" s="474">
        <f>E56/E55</f>
        <v>1</v>
      </c>
      <c r="F58" s="474">
        <f>F56/F55</f>
        <v>1</v>
      </c>
      <c r="G58" s="474">
        <f>G56/G55</f>
        <v>1</v>
      </c>
      <c r="H58" s="482"/>
      <c r="I58" s="482"/>
      <c r="J58" s="482"/>
      <c r="K58" s="482"/>
      <c r="L58" s="482"/>
      <c r="M58" s="482"/>
      <c r="N58" s="482"/>
      <c r="O58" s="482"/>
      <c r="P58" s="482"/>
      <c r="Q58" s="482"/>
      <c r="R58" s="482"/>
      <c r="S58" s="482"/>
    </row>
    <row r="59" spans="1:19" s="477" customFormat="1" ht="25.9" hidden="1" customHeight="1" x14ac:dyDescent="0.2">
      <c r="A59" s="480">
        <v>5</v>
      </c>
      <c r="B59" s="491" t="s">
        <v>597</v>
      </c>
      <c r="C59" s="594">
        <v>5400199519</v>
      </c>
      <c r="D59" s="482"/>
      <c r="E59" s="482"/>
      <c r="F59" s="482"/>
      <c r="G59" s="482"/>
      <c r="H59" s="482"/>
      <c r="I59" s="482"/>
      <c r="J59" s="482"/>
      <c r="K59" s="482"/>
      <c r="L59" s="482"/>
      <c r="M59" s="482"/>
      <c r="N59" s="482"/>
      <c r="O59" s="482"/>
      <c r="P59" s="482"/>
      <c r="Q59" s="482"/>
      <c r="R59" s="482"/>
      <c r="S59" s="482"/>
    </row>
    <row r="60" spans="1:19" s="477" customFormat="1" ht="14.45" hidden="1" customHeight="1" x14ac:dyDescent="0.2">
      <c r="A60" s="480"/>
      <c r="B60" s="482" t="s">
        <v>354</v>
      </c>
      <c r="D60" s="486">
        <f t="shared" ref="D60:D65" si="24">E60+O60+P60+Q60+R60+S60</f>
        <v>567813524</v>
      </c>
      <c r="E60" s="486">
        <f t="shared" ref="E60:E65" si="25">F60+G60+H60+I60+J60+K60+L60+M60+N60</f>
        <v>567813524</v>
      </c>
      <c r="F60" s="486">
        <v>67148755</v>
      </c>
      <c r="G60" s="486">
        <v>500664769</v>
      </c>
      <c r="H60" s="488">
        <v>0</v>
      </c>
      <c r="I60" s="488">
        <v>0</v>
      </c>
      <c r="J60" s="488">
        <v>0</v>
      </c>
      <c r="K60" s="488">
        <v>0</v>
      </c>
      <c r="L60" s="488">
        <v>0</v>
      </c>
      <c r="M60" s="488">
        <v>0</v>
      </c>
      <c r="N60" s="488">
        <v>0</v>
      </c>
      <c r="O60" s="488">
        <v>0</v>
      </c>
      <c r="P60" s="488">
        <v>0</v>
      </c>
      <c r="Q60" s="488">
        <v>0</v>
      </c>
      <c r="R60" s="486">
        <v>0</v>
      </c>
      <c r="S60" s="488">
        <v>0</v>
      </c>
    </row>
    <row r="61" spans="1:19" s="477" customFormat="1" ht="14.45" hidden="1" customHeight="1" x14ac:dyDescent="0.2">
      <c r="A61" s="480"/>
      <c r="B61" s="482" t="s">
        <v>355</v>
      </c>
      <c r="C61" s="482"/>
      <c r="D61" s="486">
        <f t="shared" si="24"/>
        <v>0</v>
      </c>
      <c r="E61" s="486">
        <f t="shared" si="25"/>
        <v>0</v>
      </c>
      <c r="F61" s="488">
        <v>0</v>
      </c>
      <c r="G61" s="488">
        <v>0</v>
      </c>
      <c r="H61" s="488">
        <v>0</v>
      </c>
      <c r="I61" s="488">
        <v>0</v>
      </c>
      <c r="J61" s="488">
        <v>0</v>
      </c>
      <c r="K61" s="488">
        <v>0</v>
      </c>
      <c r="L61" s="488">
        <v>0</v>
      </c>
      <c r="M61" s="488">
        <v>0</v>
      </c>
      <c r="N61" s="488">
        <v>0</v>
      </c>
      <c r="O61" s="488">
        <v>0</v>
      </c>
      <c r="P61" s="488">
        <v>0</v>
      </c>
      <c r="Q61" s="488">
        <v>0</v>
      </c>
      <c r="R61" s="488">
        <v>0</v>
      </c>
      <c r="S61" s="488">
        <v>0</v>
      </c>
    </row>
    <row r="62" spans="1:19" s="477" customFormat="1" ht="14.45" hidden="1" customHeight="1" x14ac:dyDescent="0.2">
      <c r="A62" s="480"/>
      <c r="B62" s="482" t="s">
        <v>356</v>
      </c>
      <c r="C62" s="482"/>
      <c r="D62" s="486">
        <f t="shared" si="24"/>
        <v>0</v>
      </c>
      <c r="E62" s="486">
        <f t="shared" si="25"/>
        <v>0</v>
      </c>
      <c r="F62" s="488">
        <v>0</v>
      </c>
      <c r="G62" s="488">
        <v>0</v>
      </c>
      <c r="H62" s="488">
        <v>0</v>
      </c>
      <c r="I62" s="488">
        <v>0</v>
      </c>
      <c r="J62" s="488">
        <v>0</v>
      </c>
      <c r="K62" s="488">
        <v>0</v>
      </c>
      <c r="L62" s="488">
        <v>0</v>
      </c>
      <c r="M62" s="488">
        <v>0</v>
      </c>
      <c r="N62" s="488">
        <v>0</v>
      </c>
      <c r="O62" s="488">
        <v>0</v>
      </c>
      <c r="P62" s="488">
        <v>0</v>
      </c>
      <c r="Q62" s="488">
        <v>0</v>
      </c>
      <c r="R62" s="488">
        <v>0</v>
      </c>
      <c r="S62" s="488">
        <v>0</v>
      </c>
    </row>
    <row r="63" spans="1:19" s="477" customFormat="1" ht="14.45" hidden="1" customHeight="1" x14ac:dyDescent="0.2">
      <c r="A63" s="480"/>
      <c r="B63" s="482" t="s">
        <v>357</v>
      </c>
      <c r="C63" s="482"/>
      <c r="D63" s="486">
        <f t="shared" si="24"/>
        <v>567813524</v>
      </c>
      <c r="E63" s="486">
        <f t="shared" si="25"/>
        <v>567813524</v>
      </c>
      <c r="F63" s="487">
        <f t="shared" ref="F63:S63" si="26">F60-F61+F62</f>
        <v>67148755</v>
      </c>
      <c r="G63" s="487">
        <f t="shared" si="26"/>
        <v>500664769</v>
      </c>
      <c r="H63" s="488">
        <f t="shared" si="26"/>
        <v>0</v>
      </c>
      <c r="I63" s="488">
        <f t="shared" si="26"/>
        <v>0</v>
      </c>
      <c r="J63" s="488">
        <f t="shared" si="26"/>
        <v>0</v>
      </c>
      <c r="K63" s="488">
        <f t="shared" si="26"/>
        <v>0</v>
      </c>
      <c r="L63" s="488">
        <f t="shared" si="26"/>
        <v>0</v>
      </c>
      <c r="M63" s="488">
        <f t="shared" si="26"/>
        <v>0</v>
      </c>
      <c r="N63" s="488">
        <f t="shared" si="26"/>
        <v>0</v>
      </c>
      <c r="O63" s="488">
        <f t="shared" si="26"/>
        <v>0</v>
      </c>
      <c r="P63" s="488">
        <f t="shared" si="26"/>
        <v>0</v>
      </c>
      <c r="Q63" s="488">
        <f t="shared" si="26"/>
        <v>0</v>
      </c>
      <c r="R63" s="488">
        <f t="shared" si="26"/>
        <v>0</v>
      </c>
      <c r="S63" s="488">
        <f t="shared" si="26"/>
        <v>0</v>
      </c>
    </row>
    <row r="64" spans="1:19" s="477" customFormat="1" ht="14.45" hidden="1" customHeight="1" x14ac:dyDescent="0.2">
      <c r="A64" s="480"/>
      <c r="B64" s="482" t="s">
        <v>358</v>
      </c>
      <c r="C64" s="482"/>
      <c r="D64" s="486">
        <f t="shared" si="24"/>
        <v>567813524</v>
      </c>
      <c r="E64" s="486">
        <f t="shared" si="25"/>
        <v>567813524</v>
      </c>
      <c r="F64" s="487">
        <f>'PB04'!H21</f>
        <v>67148755</v>
      </c>
      <c r="G64" s="487">
        <f>'PB04'!H20</f>
        <v>500664769</v>
      </c>
      <c r="H64" s="488">
        <v>0</v>
      </c>
      <c r="I64" s="488">
        <v>0</v>
      </c>
      <c r="J64" s="488">
        <v>0</v>
      </c>
      <c r="K64" s="488">
        <v>0</v>
      </c>
      <c r="L64" s="488">
        <v>0</v>
      </c>
      <c r="M64" s="488">
        <v>0</v>
      </c>
      <c r="N64" s="488">
        <v>0</v>
      </c>
      <c r="O64" s="488">
        <v>0</v>
      </c>
      <c r="P64" s="488">
        <v>0</v>
      </c>
      <c r="Q64" s="488">
        <v>0</v>
      </c>
      <c r="R64" s="488">
        <v>0</v>
      </c>
      <c r="S64" s="488">
        <v>0</v>
      </c>
    </row>
    <row r="65" spans="1:19" s="477" customFormat="1" ht="14.45" hidden="1" customHeight="1" x14ac:dyDescent="0.2">
      <c r="A65" s="480"/>
      <c r="B65" s="482" t="s">
        <v>359</v>
      </c>
      <c r="C65" s="482"/>
      <c r="D65" s="486">
        <f t="shared" si="24"/>
        <v>0</v>
      </c>
      <c r="E65" s="486">
        <f t="shared" si="25"/>
        <v>0</v>
      </c>
      <c r="F65" s="489">
        <f t="shared" ref="F65:S65" si="27">F63-F64</f>
        <v>0</v>
      </c>
      <c r="G65" s="489">
        <f t="shared" si="27"/>
        <v>0</v>
      </c>
      <c r="H65" s="489">
        <f t="shared" si="27"/>
        <v>0</v>
      </c>
      <c r="I65" s="489">
        <f t="shared" si="27"/>
        <v>0</v>
      </c>
      <c r="J65" s="489">
        <f t="shared" si="27"/>
        <v>0</v>
      </c>
      <c r="K65" s="489">
        <f t="shared" si="27"/>
        <v>0</v>
      </c>
      <c r="L65" s="489">
        <f t="shared" si="27"/>
        <v>0</v>
      </c>
      <c r="M65" s="489">
        <f t="shared" si="27"/>
        <v>0</v>
      </c>
      <c r="N65" s="489">
        <f t="shared" si="27"/>
        <v>0</v>
      </c>
      <c r="O65" s="489">
        <f t="shared" si="27"/>
        <v>0</v>
      </c>
      <c r="P65" s="489">
        <f t="shared" si="27"/>
        <v>0</v>
      </c>
      <c r="Q65" s="489">
        <f t="shared" si="27"/>
        <v>0</v>
      </c>
      <c r="R65" s="489">
        <f t="shared" si="27"/>
        <v>0</v>
      </c>
      <c r="S65" s="489">
        <f t="shared" si="27"/>
        <v>0</v>
      </c>
    </row>
    <row r="66" spans="1:19" s="477" customFormat="1" ht="14.45" hidden="1" customHeight="1" x14ac:dyDescent="0.2">
      <c r="A66" s="480"/>
      <c r="B66" s="482" t="s">
        <v>360</v>
      </c>
      <c r="C66" s="482"/>
      <c r="D66" s="474">
        <f>D64/D63</f>
        <v>1</v>
      </c>
      <c r="E66" s="474">
        <f>E64/E63</f>
        <v>1</v>
      </c>
      <c r="F66" s="474">
        <f>F64/F63</f>
        <v>1</v>
      </c>
      <c r="G66" s="474">
        <f>G64/G63</f>
        <v>1</v>
      </c>
      <c r="H66" s="482"/>
      <c r="I66" s="482"/>
      <c r="J66" s="482"/>
      <c r="K66" s="482"/>
      <c r="L66" s="482"/>
      <c r="M66" s="482"/>
      <c r="N66" s="482"/>
      <c r="O66" s="482"/>
      <c r="P66" s="482"/>
      <c r="Q66" s="482"/>
      <c r="R66" s="482"/>
      <c r="S66" s="482"/>
    </row>
    <row r="67" spans="1:19" s="477" customFormat="1" ht="14.45" hidden="1" customHeight="1" x14ac:dyDescent="0.2">
      <c r="A67" s="480">
        <v>6</v>
      </c>
      <c r="B67" s="491" t="s">
        <v>598</v>
      </c>
      <c r="C67" s="594">
        <v>5400252804</v>
      </c>
      <c r="D67" s="482"/>
      <c r="E67" s="482"/>
      <c r="F67" s="482"/>
      <c r="G67" s="482"/>
      <c r="H67" s="482"/>
      <c r="I67" s="482"/>
      <c r="J67" s="482"/>
      <c r="K67" s="482"/>
      <c r="L67" s="482"/>
      <c r="M67" s="482"/>
      <c r="N67" s="482"/>
      <c r="O67" s="482"/>
      <c r="P67" s="482"/>
      <c r="Q67" s="482"/>
      <c r="R67" s="482"/>
      <c r="S67" s="482"/>
    </row>
    <row r="68" spans="1:19" s="477" customFormat="1" ht="14.45" hidden="1" customHeight="1" x14ac:dyDescent="0.2">
      <c r="A68" s="480"/>
      <c r="B68" s="482" t="s">
        <v>354</v>
      </c>
      <c r="D68" s="486">
        <f t="shared" ref="D68:D73" si="28">E68+O68+P68+Q68+R68+S68</f>
        <v>208717290</v>
      </c>
      <c r="E68" s="486">
        <f t="shared" ref="E68:E73" si="29">F68+G68+H68+I68+J68+K68+L68+M68+N68</f>
        <v>73212673</v>
      </c>
      <c r="F68" s="486">
        <v>0</v>
      </c>
      <c r="G68" s="486">
        <v>73212673</v>
      </c>
      <c r="H68" s="488">
        <v>0</v>
      </c>
      <c r="I68" s="488">
        <v>0</v>
      </c>
      <c r="J68" s="488">
        <v>0</v>
      </c>
      <c r="K68" s="488">
        <v>0</v>
      </c>
      <c r="L68" s="488">
        <v>0</v>
      </c>
      <c r="M68" s="488">
        <v>0</v>
      </c>
      <c r="N68" s="488">
        <v>0</v>
      </c>
      <c r="O68" s="488">
        <v>0</v>
      </c>
      <c r="P68" s="488">
        <v>0</v>
      </c>
      <c r="Q68" s="488">
        <v>0</v>
      </c>
      <c r="R68" s="486">
        <v>135504617</v>
      </c>
      <c r="S68" s="488">
        <v>0</v>
      </c>
    </row>
    <row r="69" spans="1:19" s="477" customFormat="1" ht="14.45" hidden="1" customHeight="1" x14ac:dyDescent="0.2">
      <c r="A69" s="480"/>
      <c r="B69" s="482" t="s">
        <v>355</v>
      </c>
      <c r="C69" s="482"/>
      <c r="D69" s="486">
        <f t="shared" si="28"/>
        <v>0</v>
      </c>
      <c r="E69" s="486">
        <f t="shared" si="29"/>
        <v>0</v>
      </c>
      <c r="F69" s="488">
        <v>0</v>
      </c>
      <c r="G69" s="488">
        <v>0</v>
      </c>
      <c r="H69" s="488">
        <v>0</v>
      </c>
      <c r="I69" s="488">
        <v>0</v>
      </c>
      <c r="J69" s="488">
        <v>0</v>
      </c>
      <c r="K69" s="488">
        <v>0</v>
      </c>
      <c r="L69" s="488">
        <v>0</v>
      </c>
      <c r="M69" s="488">
        <v>0</v>
      </c>
      <c r="N69" s="488">
        <v>0</v>
      </c>
      <c r="O69" s="488">
        <v>0</v>
      </c>
      <c r="P69" s="488">
        <v>0</v>
      </c>
      <c r="Q69" s="488">
        <v>0</v>
      </c>
      <c r="R69" s="488">
        <v>0</v>
      </c>
      <c r="S69" s="488">
        <v>0</v>
      </c>
    </row>
    <row r="70" spans="1:19" s="477" customFormat="1" ht="30.75" hidden="1" customHeight="1" x14ac:dyDescent="0.2">
      <c r="A70" s="480"/>
      <c r="B70" s="482" t="s">
        <v>356</v>
      </c>
      <c r="C70" s="482"/>
      <c r="D70" s="486">
        <f t="shared" si="28"/>
        <v>0</v>
      </c>
      <c r="E70" s="486">
        <f t="shared" si="29"/>
        <v>0</v>
      </c>
      <c r="F70" s="488">
        <v>0</v>
      </c>
      <c r="G70" s="488">
        <v>0</v>
      </c>
      <c r="H70" s="488">
        <v>0</v>
      </c>
      <c r="I70" s="488">
        <v>0</v>
      </c>
      <c r="J70" s="488">
        <v>0</v>
      </c>
      <c r="K70" s="488">
        <v>0</v>
      </c>
      <c r="L70" s="488">
        <v>0</v>
      </c>
      <c r="M70" s="488">
        <v>0</v>
      </c>
      <c r="N70" s="488">
        <v>0</v>
      </c>
      <c r="O70" s="488">
        <v>0</v>
      </c>
      <c r="P70" s="488">
        <v>0</v>
      </c>
      <c r="Q70" s="488">
        <v>0</v>
      </c>
      <c r="R70" s="488">
        <v>0</v>
      </c>
      <c r="S70" s="488">
        <v>0</v>
      </c>
    </row>
    <row r="71" spans="1:19" s="477" customFormat="1" ht="14.45" hidden="1" customHeight="1" x14ac:dyDescent="0.2">
      <c r="A71" s="480"/>
      <c r="B71" s="482" t="s">
        <v>357</v>
      </c>
      <c r="C71" s="482"/>
      <c r="D71" s="486">
        <f t="shared" si="28"/>
        <v>208717290</v>
      </c>
      <c r="E71" s="486">
        <f t="shared" si="29"/>
        <v>73212673</v>
      </c>
      <c r="F71" s="487">
        <f t="shared" ref="F71:S71" si="30">F68-F69+F70</f>
        <v>0</v>
      </c>
      <c r="G71" s="487">
        <f t="shared" si="30"/>
        <v>73212673</v>
      </c>
      <c r="H71" s="488">
        <f t="shared" si="30"/>
        <v>0</v>
      </c>
      <c r="I71" s="488">
        <f t="shared" si="30"/>
        <v>0</v>
      </c>
      <c r="J71" s="488">
        <f t="shared" si="30"/>
        <v>0</v>
      </c>
      <c r="K71" s="488">
        <f t="shared" si="30"/>
        <v>0</v>
      </c>
      <c r="L71" s="488">
        <f t="shared" si="30"/>
        <v>0</v>
      </c>
      <c r="M71" s="488">
        <f t="shared" si="30"/>
        <v>0</v>
      </c>
      <c r="N71" s="488">
        <f t="shared" si="30"/>
        <v>0</v>
      </c>
      <c r="O71" s="488">
        <f t="shared" si="30"/>
        <v>0</v>
      </c>
      <c r="P71" s="488">
        <f t="shared" si="30"/>
        <v>0</v>
      </c>
      <c r="Q71" s="488">
        <f t="shared" si="30"/>
        <v>0</v>
      </c>
      <c r="R71" s="487">
        <f t="shared" si="30"/>
        <v>135504617</v>
      </c>
      <c r="S71" s="488">
        <f t="shared" si="30"/>
        <v>0</v>
      </c>
    </row>
    <row r="72" spans="1:19" s="477" customFormat="1" ht="14.45" hidden="1" customHeight="1" x14ac:dyDescent="0.2">
      <c r="A72" s="480"/>
      <c r="B72" s="482" t="s">
        <v>358</v>
      </c>
      <c r="C72" s="482"/>
      <c r="D72" s="486">
        <f t="shared" si="28"/>
        <v>208717290</v>
      </c>
      <c r="E72" s="486">
        <f t="shared" si="29"/>
        <v>73212673</v>
      </c>
      <c r="F72" s="488">
        <v>0</v>
      </c>
      <c r="G72" s="487">
        <f>'PB04'!H23</f>
        <v>73212673</v>
      </c>
      <c r="H72" s="488">
        <v>0</v>
      </c>
      <c r="I72" s="488">
        <v>0</v>
      </c>
      <c r="J72" s="488">
        <v>0</v>
      </c>
      <c r="K72" s="488">
        <v>0</v>
      </c>
      <c r="L72" s="488">
        <v>0</v>
      </c>
      <c r="M72" s="488">
        <v>0</v>
      </c>
      <c r="N72" s="488">
        <v>0</v>
      </c>
      <c r="O72" s="488">
        <v>0</v>
      </c>
      <c r="P72" s="488">
        <v>0</v>
      </c>
      <c r="Q72" s="488">
        <v>0</v>
      </c>
      <c r="R72" s="487">
        <f>'PB04'!H22</f>
        <v>135504617</v>
      </c>
      <c r="S72" s="488">
        <v>0</v>
      </c>
    </row>
    <row r="73" spans="1:19" s="477" customFormat="1" ht="14.45" hidden="1" customHeight="1" x14ac:dyDescent="0.2">
      <c r="A73" s="480"/>
      <c r="B73" s="482" t="s">
        <v>359</v>
      </c>
      <c r="C73" s="482"/>
      <c r="D73" s="486">
        <f t="shared" si="28"/>
        <v>0</v>
      </c>
      <c r="E73" s="486">
        <f t="shared" si="29"/>
        <v>0</v>
      </c>
      <c r="F73" s="489">
        <f t="shared" ref="F73:S73" si="31">F71-F72</f>
        <v>0</v>
      </c>
      <c r="G73" s="489">
        <f t="shared" si="31"/>
        <v>0</v>
      </c>
      <c r="H73" s="489">
        <f t="shared" si="31"/>
        <v>0</v>
      </c>
      <c r="I73" s="489">
        <f t="shared" si="31"/>
        <v>0</v>
      </c>
      <c r="J73" s="489">
        <f t="shared" si="31"/>
        <v>0</v>
      </c>
      <c r="K73" s="489">
        <f t="shared" si="31"/>
        <v>0</v>
      </c>
      <c r="L73" s="489">
        <f t="shared" si="31"/>
        <v>0</v>
      </c>
      <c r="M73" s="489">
        <f t="shared" si="31"/>
        <v>0</v>
      </c>
      <c r="N73" s="489">
        <f t="shared" si="31"/>
        <v>0</v>
      </c>
      <c r="O73" s="489">
        <f t="shared" si="31"/>
        <v>0</v>
      </c>
      <c r="P73" s="489">
        <f t="shared" si="31"/>
        <v>0</v>
      </c>
      <c r="Q73" s="489">
        <f t="shared" si="31"/>
        <v>0</v>
      </c>
      <c r="R73" s="489">
        <f t="shared" si="31"/>
        <v>0</v>
      </c>
      <c r="S73" s="489">
        <f t="shared" si="31"/>
        <v>0</v>
      </c>
    </row>
    <row r="74" spans="1:19" s="477" customFormat="1" ht="14.45" hidden="1" customHeight="1" x14ac:dyDescent="0.2">
      <c r="A74" s="480"/>
      <c r="B74" s="482" t="s">
        <v>360</v>
      </c>
      <c r="C74" s="482"/>
      <c r="D74" s="474">
        <f>D72/D71</f>
        <v>1</v>
      </c>
      <c r="E74" s="474">
        <f>E72/E71</f>
        <v>1</v>
      </c>
      <c r="F74" s="474"/>
      <c r="G74" s="474">
        <f>G72/G71</f>
        <v>1</v>
      </c>
      <c r="H74" s="482"/>
      <c r="I74" s="482"/>
      <c r="J74" s="482"/>
      <c r="K74" s="482"/>
      <c r="L74" s="482"/>
      <c r="M74" s="482"/>
      <c r="N74" s="482"/>
      <c r="O74" s="482"/>
      <c r="P74" s="482"/>
      <c r="Q74" s="482"/>
      <c r="R74" s="474">
        <f>R72/R71</f>
        <v>1</v>
      </c>
      <c r="S74" s="482"/>
    </row>
    <row r="75" spans="1:19" s="477" customFormat="1" ht="25.15" hidden="1" customHeight="1" x14ac:dyDescent="0.2">
      <c r="A75" s="480">
        <v>7</v>
      </c>
      <c r="B75" s="491" t="s">
        <v>601</v>
      </c>
      <c r="C75" s="594" t="s">
        <v>665</v>
      </c>
      <c r="D75" s="482"/>
      <c r="E75" s="482"/>
      <c r="F75" s="482"/>
      <c r="G75" s="482"/>
      <c r="H75" s="482"/>
      <c r="I75" s="482"/>
      <c r="J75" s="482"/>
      <c r="K75" s="482"/>
      <c r="L75" s="482"/>
      <c r="M75" s="482"/>
      <c r="N75" s="482"/>
      <c r="O75" s="482"/>
      <c r="P75" s="482"/>
      <c r="Q75" s="482"/>
      <c r="R75" s="482"/>
      <c r="S75" s="482"/>
    </row>
    <row r="76" spans="1:19" s="477" customFormat="1" ht="14.45" hidden="1" customHeight="1" x14ac:dyDescent="0.2">
      <c r="A76" s="480"/>
      <c r="B76" s="482" t="s">
        <v>354</v>
      </c>
      <c r="D76" s="486">
        <f t="shared" ref="D76:D81" si="32">E76+O76+P76+Q76+R76+S76</f>
        <v>38301460</v>
      </c>
      <c r="E76" s="486">
        <f t="shared" ref="E76:E81" si="33">F76+G76+H76+I76+J76+K76+L76+M76+N76</f>
        <v>38301460</v>
      </c>
      <c r="F76" s="486">
        <v>0</v>
      </c>
      <c r="G76" s="486">
        <v>0</v>
      </c>
      <c r="H76" s="488">
        <v>0</v>
      </c>
      <c r="I76" s="488">
        <v>0</v>
      </c>
      <c r="J76" s="488">
        <v>0</v>
      </c>
      <c r="K76" s="488">
        <v>0</v>
      </c>
      <c r="L76" s="488">
        <v>0</v>
      </c>
      <c r="M76" s="486">
        <v>38301460</v>
      </c>
      <c r="N76" s="488">
        <v>0</v>
      </c>
      <c r="O76" s="488">
        <v>0</v>
      </c>
      <c r="P76" s="488">
        <v>0</v>
      </c>
      <c r="Q76" s="488">
        <v>0</v>
      </c>
      <c r="R76" s="486">
        <v>0</v>
      </c>
      <c r="S76" s="488">
        <v>0</v>
      </c>
    </row>
    <row r="77" spans="1:19" s="477" customFormat="1" ht="14.45" hidden="1" customHeight="1" x14ac:dyDescent="0.2">
      <c r="A77" s="480"/>
      <c r="B77" s="482" t="s">
        <v>355</v>
      </c>
      <c r="C77" s="482"/>
      <c r="D77" s="486">
        <f t="shared" si="32"/>
        <v>0</v>
      </c>
      <c r="E77" s="486">
        <f t="shared" si="33"/>
        <v>0</v>
      </c>
      <c r="F77" s="488">
        <v>0</v>
      </c>
      <c r="G77" s="488">
        <v>0</v>
      </c>
      <c r="H77" s="488">
        <v>0</v>
      </c>
      <c r="I77" s="488">
        <v>0</v>
      </c>
      <c r="J77" s="488">
        <v>0</v>
      </c>
      <c r="K77" s="488">
        <v>0</v>
      </c>
      <c r="L77" s="488">
        <v>0</v>
      </c>
      <c r="M77" s="488">
        <v>0</v>
      </c>
      <c r="N77" s="488">
        <v>0</v>
      </c>
      <c r="O77" s="488">
        <v>0</v>
      </c>
      <c r="P77" s="488">
        <v>0</v>
      </c>
      <c r="Q77" s="488">
        <v>0</v>
      </c>
      <c r="R77" s="488">
        <v>0</v>
      </c>
      <c r="S77" s="488">
        <v>0</v>
      </c>
    </row>
    <row r="78" spans="1:19" s="477" customFormat="1" ht="14.45" hidden="1" customHeight="1" x14ac:dyDescent="0.2">
      <c r="A78" s="480"/>
      <c r="B78" s="482" t="s">
        <v>356</v>
      </c>
      <c r="C78" s="482"/>
      <c r="D78" s="486">
        <f t="shared" si="32"/>
        <v>0</v>
      </c>
      <c r="E78" s="486">
        <f t="shared" si="33"/>
        <v>0</v>
      </c>
      <c r="F78" s="488">
        <v>0</v>
      </c>
      <c r="G78" s="488">
        <v>0</v>
      </c>
      <c r="H78" s="488">
        <v>0</v>
      </c>
      <c r="I78" s="488">
        <v>0</v>
      </c>
      <c r="J78" s="488">
        <v>0</v>
      </c>
      <c r="K78" s="488">
        <v>0</v>
      </c>
      <c r="L78" s="488">
        <v>0</v>
      </c>
      <c r="M78" s="488">
        <v>0</v>
      </c>
      <c r="N78" s="488">
        <v>0</v>
      </c>
      <c r="O78" s="488">
        <v>0</v>
      </c>
      <c r="P78" s="488">
        <v>0</v>
      </c>
      <c r="Q78" s="488">
        <v>0</v>
      </c>
      <c r="R78" s="488">
        <v>0</v>
      </c>
      <c r="S78" s="488">
        <v>0</v>
      </c>
    </row>
    <row r="79" spans="1:19" s="477" customFormat="1" ht="14.45" hidden="1" customHeight="1" x14ac:dyDescent="0.2">
      <c r="A79" s="480"/>
      <c r="B79" s="482" t="s">
        <v>357</v>
      </c>
      <c r="C79" s="482"/>
      <c r="D79" s="486">
        <f t="shared" si="32"/>
        <v>38301460</v>
      </c>
      <c r="E79" s="486">
        <f t="shared" si="33"/>
        <v>38301460</v>
      </c>
      <c r="F79" s="487">
        <f t="shared" ref="F79:S79" si="34">F76-F77+F78</f>
        <v>0</v>
      </c>
      <c r="G79" s="488">
        <f t="shared" si="34"/>
        <v>0</v>
      </c>
      <c r="H79" s="488">
        <f t="shared" si="34"/>
        <v>0</v>
      </c>
      <c r="I79" s="488">
        <f t="shared" si="34"/>
        <v>0</v>
      </c>
      <c r="J79" s="488">
        <f t="shared" si="34"/>
        <v>0</v>
      </c>
      <c r="K79" s="488">
        <f t="shared" si="34"/>
        <v>0</v>
      </c>
      <c r="L79" s="488">
        <f t="shared" si="34"/>
        <v>0</v>
      </c>
      <c r="M79" s="487">
        <f t="shared" si="34"/>
        <v>38301460</v>
      </c>
      <c r="N79" s="488">
        <f t="shared" si="34"/>
        <v>0</v>
      </c>
      <c r="O79" s="488">
        <f t="shared" si="34"/>
        <v>0</v>
      </c>
      <c r="P79" s="488">
        <f t="shared" si="34"/>
        <v>0</v>
      </c>
      <c r="Q79" s="488">
        <f t="shared" si="34"/>
        <v>0</v>
      </c>
      <c r="R79" s="488">
        <f t="shared" si="34"/>
        <v>0</v>
      </c>
      <c r="S79" s="488">
        <f t="shared" si="34"/>
        <v>0</v>
      </c>
    </row>
    <row r="80" spans="1:19" s="477" customFormat="1" ht="14.45" hidden="1" customHeight="1" x14ac:dyDescent="0.2">
      <c r="A80" s="480"/>
      <c r="B80" s="482" t="s">
        <v>358</v>
      </c>
      <c r="C80" s="482"/>
      <c r="D80" s="486">
        <f t="shared" si="32"/>
        <v>38301460</v>
      </c>
      <c r="E80" s="486">
        <f t="shared" si="33"/>
        <v>38301460</v>
      </c>
      <c r="F80" s="488">
        <v>0</v>
      </c>
      <c r="G80" s="488">
        <v>0</v>
      </c>
      <c r="H80" s="488">
        <v>0</v>
      </c>
      <c r="I80" s="488">
        <v>0</v>
      </c>
      <c r="J80" s="488">
        <v>0</v>
      </c>
      <c r="K80" s="488">
        <v>0</v>
      </c>
      <c r="L80" s="488">
        <v>0</v>
      </c>
      <c r="M80" s="487">
        <f>'PB04'!H24</f>
        <v>38301460</v>
      </c>
      <c r="N80" s="488">
        <v>0</v>
      </c>
      <c r="O80" s="488">
        <v>0</v>
      </c>
      <c r="P80" s="488">
        <v>0</v>
      </c>
      <c r="Q80" s="488">
        <v>0</v>
      </c>
      <c r="R80" s="488">
        <v>0</v>
      </c>
      <c r="S80" s="488">
        <v>0</v>
      </c>
    </row>
    <row r="81" spans="1:19" s="477" customFormat="1" ht="14.45" hidden="1" customHeight="1" x14ac:dyDescent="0.2">
      <c r="A81" s="480"/>
      <c r="B81" s="482" t="s">
        <v>359</v>
      </c>
      <c r="C81" s="482"/>
      <c r="D81" s="486">
        <f t="shared" si="32"/>
        <v>0</v>
      </c>
      <c r="E81" s="486">
        <f t="shared" si="33"/>
        <v>0</v>
      </c>
      <c r="F81" s="489">
        <f t="shared" ref="F81:S81" si="35">F79-F80</f>
        <v>0</v>
      </c>
      <c r="G81" s="489">
        <f t="shared" si="35"/>
        <v>0</v>
      </c>
      <c r="H81" s="489">
        <f t="shared" si="35"/>
        <v>0</v>
      </c>
      <c r="I81" s="489">
        <f t="shared" si="35"/>
        <v>0</v>
      </c>
      <c r="J81" s="489">
        <f t="shared" si="35"/>
        <v>0</v>
      </c>
      <c r="K81" s="489">
        <f t="shared" si="35"/>
        <v>0</v>
      </c>
      <c r="L81" s="489">
        <f t="shared" si="35"/>
        <v>0</v>
      </c>
      <c r="M81" s="489">
        <f t="shared" si="35"/>
        <v>0</v>
      </c>
      <c r="N81" s="489">
        <f t="shared" si="35"/>
        <v>0</v>
      </c>
      <c r="O81" s="489">
        <f t="shared" si="35"/>
        <v>0</v>
      </c>
      <c r="P81" s="489">
        <f t="shared" si="35"/>
        <v>0</v>
      </c>
      <c r="Q81" s="489">
        <f t="shared" si="35"/>
        <v>0</v>
      </c>
      <c r="R81" s="489">
        <f t="shared" si="35"/>
        <v>0</v>
      </c>
      <c r="S81" s="489">
        <f t="shared" si="35"/>
        <v>0</v>
      </c>
    </row>
    <row r="82" spans="1:19" s="477" customFormat="1" ht="14.45" hidden="1" customHeight="1" x14ac:dyDescent="0.2">
      <c r="A82" s="480"/>
      <c r="B82" s="482" t="s">
        <v>360</v>
      </c>
      <c r="C82" s="482"/>
      <c r="D82" s="474">
        <f>D80/D79</f>
        <v>1</v>
      </c>
      <c r="E82" s="474">
        <f>E80/E79</f>
        <v>1</v>
      </c>
      <c r="F82" s="482"/>
      <c r="G82" s="482"/>
      <c r="H82" s="482"/>
      <c r="I82" s="482"/>
      <c r="J82" s="482"/>
      <c r="K82" s="482"/>
      <c r="L82" s="482"/>
      <c r="M82" s="474">
        <f>M80/M79</f>
        <v>1</v>
      </c>
      <c r="N82" s="482"/>
      <c r="O82" s="482"/>
      <c r="P82" s="482"/>
      <c r="Q82" s="482"/>
      <c r="R82" s="482"/>
      <c r="S82" s="482"/>
    </row>
    <row r="83" spans="1:19" s="477" customFormat="1" ht="24" hidden="1" customHeight="1" x14ac:dyDescent="0.2">
      <c r="A83" s="480">
        <v>8</v>
      </c>
      <c r="B83" s="491" t="s">
        <v>602</v>
      </c>
      <c r="C83" s="594">
        <v>5400255361</v>
      </c>
      <c r="D83" s="482"/>
      <c r="E83" s="482"/>
      <c r="F83" s="482"/>
      <c r="G83" s="482"/>
      <c r="H83" s="482"/>
      <c r="I83" s="482"/>
      <c r="J83" s="482"/>
      <c r="K83" s="482"/>
      <c r="L83" s="482"/>
      <c r="M83" s="482"/>
      <c r="N83" s="482"/>
      <c r="O83" s="482"/>
      <c r="P83" s="482"/>
      <c r="Q83" s="482"/>
      <c r="R83" s="482"/>
      <c r="S83" s="482"/>
    </row>
    <row r="84" spans="1:19" s="477" customFormat="1" ht="14.45" hidden="1" customHeight="1" x14ac:dyDescent="0.2">
      <c r="A84" s="480"/>
      <c r="B84" s="482" t="s">
        <v>354</v>
      </c>
      <c r="D84" s="486">
        <f t="shared" ref="D84:D89" si="36">E84+O84+P84+Q84+R84+S84</f>
        <v>362043412</v>
      </c>
      <c r="E84" s="486">
        <f t="shared" ref="E84:E89" si="37">F84+G84+H84+I84+J84+K84+L84+M84+N84</f>
        <v>362043412</v>
      </c>
      <c r="F84" s="486">
        <v>313032000</v>
      </c>
      <c r="G84" s="486">
        <v>49011412</v>
      </c>
      <c r="H84" s="488">
        <v>0</v>
      </c>
      <c r="I84" s="488">
        <v>0</v>
      </c>
      <c r="J84" s="488">
        <v>0</v>
      </c>
      <c r="K84" s="488">
        <v>0</v>
      </c>
      <c r="L84" s="488">
        <v>0</v>
      </c>
      <c r="M84" s="486">
        <v>0</v>
      </c>
      <c r="N84" s="488">
        <v>0</v>
      </c>
      <c r="O84" s="488">
        <v>0</v>
      </c>
      <c r="P84" s="488">
        <v>0</v>
      </c>
      <c r="Q84" s="488">
        <v>0</v>
      </c>
      <c r="R84" s="486">
        <v>0</v>
      </c>
      <c r="S84" s="488">
        <v>0</v>
      </c>
    </row>
    <row r="85" spans="1:19" s="477" customFormat="1" ht="14.45" hidden="1" customHeight="1" x14ac:dyDescent="0.2">
      <c r="A85" s="480"/>
      <c r="B85" s="482" t="s">
        <v>355</v>
      </c>
      <c r="C85" s="482"/>
      <c r="D85" s="486">
        <f t="shared" si="36"/>
        <v>0</v>
      </c>
      <c r="E85" s="486">
        <f t="shared" si="37"/>
        <v>0</v>
      </c>
      <c r="F85" s="488">
        <v>0</v>
      </c>
      <c r="G85" s="488">
        <v>0</v>
      </c>
      <c r="H85" s="488">
        <v>0</v>
      </c>
      <c r="I85" s="488">
        <v>0</v>
      </c>
      <c r="J85" s="488">
        <v>0</v>
      </c>
      <c r="K85" s="488">
        <v>0</v>
      </c>
      <c r="L85" s="488">
        <v>0</v>
      </c>
      <c r="M85" s="488">
        <v>0</v>
      </c>
      <c r="N85" s="488">
        <v>0</v>
      </c>
      <c r="O85" s="488">
        <v>0</v>
      </c>
      <c r="P85" s="488">
        <v>0</v>
      </c>
      <c r="Q85" s="488">
        <v>0</v>
      </c>
      <c r="R85" s="488">
        <v>0</v>
      </c>
      <c r="S85" s="488">
        <v>0</v>
      </c>
    </row>
    <row r="86" spans="1:19" s="477" customFormat="1" ht="14.45" hidden="1" customHeight="1" x14ac:dyDescent="0.2">
      <c r="A86" s="480"/>
      <c r="B86" s="482" t="s">
        <v>356</v>
      </c>
      <c r="C86" s="482"/>
      <c r="D86" s="486">
        <f t="shared" si="36"/>
        <v>0</v>
      </c>
      <c r="E86" s="486">
        <f t="shared" si="37"/>
        <v>0</v>
      </c>
      <c r="F86" s="488">
        <v>0</v>
      </c>
      <c r="G86" s="488">
        <v>0</v>
      </c>
      <c r="H86" s="488">
        <v>0</v>
      </c>
      <c r="I86" s="488">
        <v>0</v>
      </c>
      <c r="J86" s="488">
        <v>0</v>
      </c>
      <c r="K86" s="488">
        <v>0</v>
      </c>
      <c r="L86" s="488">
        <v>0</v>
      </c>
      <c r="M86" s="488">
        <v>0</v>
      </c>
      <c r="N86" s="488">
        <v>0</v>
      </c>
      <c r="O86" s="488">
        <v>0</v>
      </c>
      <c r="P86" s="488">
        <v>0</v>
      </c>
      <c r="Q86" s="488">
        <v>0</v>
      </c>
      <c r="R86" s="488">
        <v>0</v>
      </c>
      <c r="S86" s="488">
        <v>0</v>
      </c>
    </row>
    <row r="87" spans="1:19" s="477" customFormat="1" ht="14.45" hidden="1" customHeight="1" x14ac:dyDescent="0.2">
      <c r="A87" s="480"/>
      <c r="B87" s="482" t="s">
        <v>357</v>
      </c>
      <c r="C87" s="482"/>
      <c r="D87" s="486">
        <f t="shared" si="36"/>
        <v>362043412</v>
      </c>
      <c r="E87" s="486">
        <f t="shared" si="37"/>
        <v>362043412</v>
      </c>
      <c r="F87" s="487">
        <f t="shared" ref="F87:S87" si="38">F84-F85+F86</f>
        <v>313032000</v>
      </c>
      <c r="G87" s="487">
        <f t="shared" si="38"/>
        <v>49011412</v>
      </c>
      <c r="H87" s="488">
        <f t="shared" si="38"/>
        <v>0</v>
      </c>
      <c r="I87" s="488">
        <f t="shared" si="38"/>
        <v>0</v>
      </c>
      <c r="J87" s="488">
        <f t="shared" si="38"/>
        <v>0</v>
      </c>
      <c r="K87" s="488">
        <f t="shared" si="38"/>
        <v>0</v>
      </c>
      <c r="L87" s="488">
        <f t="shared" si="38"/>
        <v>0</v>
      </c>
      <c r="M87" s="487">
        <f t="shared" si="38"/>
        <v>0</v>
      </c>
      <c r="N87" s="488">
        <f t="shared" si="38"/>
        <v>0</v>
      </c>
      <c r="O87" s="488">
        <f t="shared" si="38"/>
        <v>0</v>
      </c>
      <c r="P87" s="488">
        <f t="shared" si="38"/>
        <v>0</v>
      </c>
      <c r="Q87" s="488">
        <f t="shared" si="38"/>
        <v>0</v>
      </c>
      <c r="R87" s="488">
        <f t="shared" si="38"/>
        <v>0</v>
      </c>
      <c r="S87" s="488">
        <f t="shared" si="38"/>
        <v>0</v>
      </c>
    </row>
    <row r="88" spans="1:19" s="477" customFormat="1" ht="14.45" hidden="1" customHeight="1" x14ac:dyDescent="0.2">
      <c r="A88" s="480"/>
      <c r="B88" s="482" t="s">
        <v>358</v>
      </c>
      <c r="C88" s="482"/>
      <c r="D88" s="486">
        <f t="shared" si="36"/>
        <v>362043412</v>
      </c>
      <c r="E88" s="486">
        <f t="shared" si="37"/>
        <v>362043412</v>
      </c>
      <c r="F88" s="487">
        <f>'PB04'!H26+'PB04'!H27</f>
        <v>313032000</v>
      </c>
      <c r="G88" s="487">
        <f>'PB04'!H25</f>
        <v>49011412</v>
      </c>
      <c r="H88" s="488">
        <v>0</v>
      </c>
      <c r="I88" s="488">
        <v>0</v>
      </c>
      <c r="J88" s="488">
        <v>0</v>
      </c>
      <c r="K88" s="488">
        <v>0</v>
      </c>
      <c r="L88" s="488">
        <v>0</v>
      </c>
      <c r="M88" s="488">
        <v>0</v>
      </c>
      <c r="N88" s="488">
        <v>0</v>
      </c>
      <c r="O88" s="488">
        <v>0</v>
      </c>
      <c r="P88" s="488">
        <v>0</v>
      </c>
      <c r="Q88" s="488">
        <v>0</v>
      </c>
      <c r="R88" s="488">
        <v>0</v>
      </c>
      <c r="S88" s="488">
        <v>0</v>
      </c>
    </row>
    <row r="89" spans="1:19" s="477" customFormat="1" ht="14.45" hidden="1" customHeight="1" x14ac:dyDescent="0.2">
      <c r="A89" s="480"/>
      <c r="B89" s="482" t="s">
        <v>359</v>
      </c>
      <c r="C89" s="482"/>
      <c r="D89" s="486">
        <f t="shared" si="36"/>
        <v>0</v>
      </c>
      <c r="E89" s="486">
        <f t="shared" si="37"/>
        <v>0</v>
      </c>
      <c r="F89" s="489">
        <f t="shared" ref="F89:S89" si="39">F87-F88</f>
        <v>0</v>
      </c>
      <c r="G89" s="489">
        <f t="shared" si="39"/>
        <v>0</v>
      </c>
      <c r="H89" s="489">
        <f t="shared" si="39"/>
        <v>0</v>
      </c>
      <c r="I89" s="489">
        <f t="shared" si="39"/>
        <v>0</v>
      </c>
      <c r="J89" s="489">
        <f t="shared" si="39"/>
        <v>0</v>
      </c>
      <c r="K89" s="489">
        <f t="shared" si="39"/>
        <v>0</v>
      </c>
      <c r="L89" s="489">
        <f t="shared" si="39"/>
        <v>0</v>
      </c>
      <c r="M89" s="489">
        <f t="shared" si="39"/>
        <v>0</v>
      </c>
      <c r="N89" s="489">
        <f t="shared" si="39"/>
        <v>0</v>
      </c>
      <c r="O89" s="489">
        <f t="shared" si="39"/>
        <v>0</v>
      </c>
      <c r="P89" s="489">
        <f t="shared" si="39"/>
        <v>0</v>
      </c>
      <c r="Q89" s="489">
        <f t="shared" si="39"/>
        <v>0</v>
      </c>
      <c r="R89" s="489">
        <f t="shared" si="39"/>
        <v>0</v>
      </c>
      <c r="S89" s="489">
        <f t="shared" si="39"/>
        <v>0</v>
      </c>
    </row>
    <row r="90" spans="1:19" s="477" customFormat="1" ht="14.45" hidden="1" customHeight="1" x14ac:dyDescent="0.2">
      <c r="A90" s="480"/>
      <c r="B90" s="482" t="s">
        <v>360</v>
      </c>
      <c r="C90" s="482"/>
      <c r="D90" s="474">
        <f>D88/D87</f>
        <v>1</v>
      </c>
      <c r="E90" s="474">
        <f>E88/E87</f>
        <v>1</v>
      </c>
      <c r="F90" s="474">
        <f>F88/F87</f>
        <v>1</v>
      </c>
      <c r="G90" s="474">
        <f>G88/G87</f>
        <v>1</v>
      </c>
      <c r="H90" s="482"/>
      <c r="I90" s="482"/>
      <c r="J90" s="482"/>
      <c r="K90" s="482"/>
      <c r="L90" s="482"/>
      <c r="M90" s="482"/>
      <c r="N90" s="482"/>
      <c r="O90" s="482"/>
      <c r="P90" s="482"/>
      <c r="Q90" s="482"/>
      <c r="R90" s="482"/>
      <c r="S90" s="482"/>
    </row>
    <row r="91" spans="1:19" s="477" customFormat="1" ht="14.45" hidden="1" customHeight="1" x14ac:dyDescent="0.2">
      <c r="A91" s="480">
        <v>9</v>
      </c>
      <c r="B91" s="491" t="s">
        <v>604</v>
      </c>
      <c r="C91" s="594">
        <v>5400335497</v>
      </c>
      <c r="D91" s="482"/>
      <c r="E91" s="482"/>
      <c r="F91" s="482"/>
      <c r="G91" s="482"/>
      <c r="H91" s="482"/>
      <c r="I91" s="482"/>
      <c r="J91" s="482"/>
      <c r="K91" s="482"/>
      <c r="L91" s="482"/>
      <c r="M91" s="482"/>
      <c r="N91" s="482"/>
      <c r="O91" s="482"/>
      <c r="P91" s="482"/>
      <c r="Q91" s="482"/>
      <c r="R91" s="482"/>
      <c r="S91" s="482"/>
    </row>
    <row r="92" spans="1:19" s="477" customFormat="1" ht="14.45" hidden="1" customHeight="1" x14ac:dyDescent="0.2">
      <c r="A92" s="480"/>
      <c r="B92" s="482" t="s">
        <v>354</v>
      </c>
      <c r="D92" s="486">
        <f t="shared" ref="D92:D97" si="40">E92+O92+P92+Q92+R92+S92</f>
        <v>83545359</v>
      </c>
      <c r="E92" s="486">
        <f t="shared" ref="E92:E97" si="41">F92+G92+H92+I92+J92+K92+L92+M92+N92</f>
        <v>55696906</v>
      </c>
      <c r="F92" s="486">
        <v>0</v>
      </c>
      <c r="G92" s="486">
        <v>55696906</v>
      </c>
      <c r="H92" s="488">
        <v>0</v>
      </c>
      <c r="I92" s="488">
        <v>0</v>
      </c>
      <c r="J92" s="488">
        <v>0</v>
      </c>
      <c r="K92" s="488">
        <v>0</v>
      </c>
      <c r="L92" s="488">
        <v>0</v>
      </c>
      <c r="M92" s="486">
        <v>0</v>
      </c>
      <c r="N92" s="488">
        <v>0</v>
      </c>
      <c r="O92" s="488">
        <v>0</v>
      </c>
      <c r="P92" s="488">
        <v>0</v>
      </c>
      <c r="Q92" s="488">
        <v>0</v>
      </c>
      <c r="R92" s="486">
        <v>27848453</v>
      </c>
      <c r="S92" s="488">
        <v>0</v>
      </c>
    </row>
    <row r="93" spans="1:19" s="477" customFormat="1" ht="14.45" hidden="1" customHeight="1" x14ac:dyDescent="0.2">
      <c r="A93" s="480"/>
      <c r="B93" s="482" t="s">
        <v>355</v>
      </c>
      <c r="C93" s="482"/>
      <c r="D93" s="486">
        <f t="shared" si="40"/>
        <v>0</v>
      </c>
      <c r="E93" s="486">
        <f t="shared" si="41"/>
        <v>0</v>
      </c>
      <c r="F93" s="488">
        <v>0</v>
      </c>
      <c r="G93" s="488">
        <v>0</v>
      </c>
      <c r="H93" s="488">
        <v>0</v>
      </c>
      <c r="I93" s="488">
        <v>0</v>
      </c>
      <c r="J93" s="488">
        <v>0</v>
      </c>
      <c r="K93" s="488">
        <v>0</v>
      </c>
      <c r="L93" s="488">
        <v>0</v>
      </c>
      <c r="M93" s="488">
        <v>0</v>
      </c>
      <c r="N93" s="488">
        <v>0</v>
      </c>
      <c r="O93" s="488">
        <v>0</v>
      </c>
      <c r="P93" s="488">
        <v>0</v>
      </c>
      <c r="Q93" s="488">
        <v>0</v>
      </c>
      <c r="R93" s="488">
        <v>0</v>
      </c>
      <c r="S93" s="488">
        <v>0</v>
      </c>
    </row>
    <row r="94" spans="1:19" s="477" customFormat="1" ht="14.45" hidden="1" customHeight="1" x14ac:dyDescent="0.2">
      <c r="A94" s="480"/>
      <c r="B94" s="482" t="s">
        <v>356</v>
      </c>
      <c r="C94" s="482"/>
      <c r="D94" s="486">
        <f t="shared" si="40"/>
        <v>0</v>
      </c>
      <c r="E94" s="486">
        <f t="shared" si="41"/>
        <v>0</v>
      </c>
      <c r="F94" s="488">
        <v>0</v>
      </c>
      <c r="G94" s="488">
        <v>0</v>
      </c>
      <c r="H94" s="488">
        <v>0</v>
      </c>
      <c r="I94" s="488">
        <v>0</v>
      </c>
      <c r="J94" s="488">
        <v>0</v>
      </c>
      <c r="K94" s="488">
        <v>0</v>
      </c>
      <c r="L94" s="488">
        <v>0</v>
      </c>
      <c r="M94" s="488">
        <v>0</v>
      </c>
      <c r="N94" s="488">
        <v>0</v>
      </c>
      <c r="O94" s="488">
        <v>0</v>
      </c>
      <c r="P94" s="488">
        <v>0</v>
      </c>
      <c r="Q94" s="488">
        <v>0</v>
      </c>
      <c r="R94" s="488">
        <v>0</v>
      </c>
      <c r="S94" s="488">
        <v>0</v>
      </c>
    </row>
    <row r="95" spans="1:19" s="477" customFormat="1" ht="14.45" hidden="1" customHeight="1" x14ac:dyDescent="0.2">
      <c r="A95" s="480"/>
      <c r="B95" s="482" t="s">
        <v>357</v>
      </c>
      <c r="C95" s="482"/>
      <c r="D95" s="486">
        <f t="shared" si="40"/>
        <v>83545359</v>
      </c>
      <c r="E95" s="486">
        <f t="shared" si="41"/>
        <v>55696906</v>
      </c>
      <c r="F95" s="487">
        <f t="shared" ref="F95:S95" si="42">F92-F93+F94</f>
        <v>0</v>
      </c>
      <c r="G95" s="487">
        <f t="shared" si="42"/>
        <v>55696906</v>
      </c>
      <c r="H95" s="488">
        <f t="shared" si="42"/>
        <v>0</v>
      </c>
      <c r="I95" s="488">
        <f t="shared" si="42"/>
        <v>0</v>
      </c>
      <c r="J95" s="488">
        <f t="shared" si="42"/>
        <v>0</v>
      </c>
      <c r="K95" s="488">
        <f t="shared" si="42"/>
        <v>0</v>
      </c>
      <c r="L95" s="488">
        <f t="shared" si="42"/>
        <v>0</v>
      </c>
      <c r="M95" s="487">
        <f t="shared" si="42"/>
        <v>0</v>
      </c>
      <c r="N95" s="488">
        <f t="shared" si="42"/>
        <v>0</v>
      </c>
      <c r="O95" s="488">
        <f t="shared" si="42"/>
        <v>0</v>
      </c>
      <c r="P95" s="488">
        <f t="shared" si="42"/>
        <v>0</v>
      </c>
      <c r="Q95" s="488">
        <f t="shared" si="42"/>
        <v>0</v>
      </c>
      <c r="R95" s="487">
        <f t="shared" si="42"/>
        <v>27848453</v>
      </c>
      <c r="S95" s="488">
        <f t="shared" si="42"/>
        <v>0</v>
      </c>
    </row>
    <row r="96" spans="1:19" s="477" customFormat="1" ht="14.45" hidden="1" customHeight="1" x14ac:dyDescent="0.2">
      <c r="A96" s="480"/>
      <c r="B96" s="482" t="s">
        <v>358</v>
      </c>
      <c r="C96" s="482"/>
      <c r="D96" s="486">
        <f t="shared" si="40"/>
        <v>83545359</v>
      </c>
      <c r="E96" s="486">
        <f t="shared" si="41"/>
        <v>55696906</v>
      </c>
      <c r="F96" s="488">
        <v>0</v>
      </c>
      <c r="G96" s="487">
        <f>'PB04'!H28</f>
        <v>55696906</v>
      </c>
      <c r="H96" s="488">
        <v>0</v>
      </c>
      <c r="I96" s="488">
        <v>0</v>
      </c>
      <c r="J96" s="488">
        <v>0</v>
      </c>
      <c r="K96" s="488">
        <v>0</v>
      </c>
      <c r="L96" s="488">
        <v>0</v>
      </c>
      <c r="M96" s="488">
        <v>0</v>
      </c>
      <c r="N96" s="488">
        <v>0</v>
      </c>
      <c r="O96" s="488">
        <v>0</v>
      </c>
      <c r="P96" s="488">
        <v>0</v>
      </c>
      <c r="Q96" s="488">
        <v>0</v>
      </c>
      <c r="R96" s="487">
        <f>'PB04'!H29</f>
        <v>27848453</v>
      </c>
      <c r="S96" s="488">
        <v>0</v>
      </c>
    </row>
    <row r="97" spans="1:19" s="477" customFormat="1" ht="14.45" hidden="1" customHeight="1" x14ac:dyDescent="0.2">
      <c r="A97" s="480"/>
      <c r="B97" s="482" t="s">
        <v>359</v>
      </c>
      <c r="C97" s="482"/>
      <c r="D97" s="486">
        <f t="shared" si="40"/>
        <v>0</v>
      </c>
      <c r="E97" s="486">
        <f t="shared" si="41"/>
        <v>0</v>
      </c>
      <c r="F97" s="489">
        <f t="shared" ref="F97:S97" si="43">F95-F96</f>
        <v>0</v>
      </c>
      <c r="G97" s="489">
        <f t="shared" si="43"/>
        <v>0</v>
      </c>
      <c r="H97" s="489">
        <f t="shared" si="43"/>
        <v>0</v>
      </c>
      <c r="I97" s="489">
        <f t="shared" si="43"/>
        <v>0</v>
      </c>
      <c r="J97" s="489">
        <f t="shared" si="43"/>
        <v>0</v>
      </c>
      <c r="K97" s="489">
        <f t="shared" si="43"/>
        <v>0</v>
      </c>
      <c r="L97" s="489">
        <f t="shared" si="43"/>
        <v>0</v>
      </c>
      <c r="M97" s="489">
        <f t="shared" si="43"/>
        <v>0</v>
      </c>
      <c r="N97" s="489">
        <f t="shared" si="43"/>
        <v>0</v>
      </c>
      <c r="O97" s="489">
        <f t="shared" si="43"/>
        <v>0</v>
      </c>
      <c r="P97" s="489">
        <f t="shared" si="43"/>
        <v>0</v>
      </c>
      <c r="Q97" s="489">
        <f t="shared" si="43"/>
        <v>0</v>
      </c>
      <c r="R97" s="489">
        <f t="shared" si="43"/>
        <v>0</v>
      </c>
      <c r="S97" s="489">
        <f t="shared" si="43"/>
        <v>0</v>
      </c>
    </row>
    <row r="98" spans="1:19" s="477" customFormat="1" ht="14.45" hidden="1" customHeight="1" x14ac:dyDescent="0.2">
      <c r="A98" s="480"/>
      <c r="B98" s="482" t="s">
        <v>360</v>
      </c>
      <c r="C98" s="482"/>
      <c r="D98" s="474">
        <f>D96/D95</f>
        <v>1</v>
      </c>
      <c r="E98" s="474">
        <f>E96/E95</f>
        <v>1</v>
      </c>
      <c r="F98" s="474"/>
      <c r="G98" s="474">
        <f>G96/G95</f>
        <v>1</v>
      </c>
      <c r="H98" s="482"/>
      <c r="I98" s="482"/>
      <c r="J98" s="482"/>
      <c r="K98" s="482"/>
      <c r="L98" s="482"/>
      <c r="M98" s="482"/>
      <c r="N98" s="482"/>
      <c r="O98" s="482"/>
      <c r="P98" s="482"/>
      <c r="Q98" s="482"/>
      <c r="R98" s="474">
        <f>R96/R95</f>
        <v>1</v>
      </c>
      <c r="S98" s="482"/>
    </row>
    <row r="99" spans="1:19" s="477" customFormat="1" ht="27" customHeight="1" x14ac:dyDescent="0.2">
      <c r="A99" s="480"/>
      <c r="B99" s="491" t="s">
        <v>606</v>
      </c>
      <c r="C99" s="594">
        <v>5400207199</v>
      </c>
      <c r="D99" s="482"/>
      <c r="E99" s="482"/>
      <c r="F99" s="482"/>
      <c r="G99" s="482"/>
      <c r="H99" s="482"/>
      <c r="I99" s="482"/>
      <c r="J99" s="482"/>
      <c r="K99" s="482"/>
      <c r="L99" s="482"/>
      <c r="M99" s="482"/>
      <c r="N99" s="482"/>
      <c r="O99" s="482"/>
      <c r="P99" s="482"/>
      <c r="Q99" s="482"/>
      <c r="R99" s="482"/>
      <c r="S99" s="482"/>
    </row>
    <row r="100" spans="1:19" s="477" customFormat="1" ht="14.45" customHeight="1" x14ac:dyDescent="0.2">
      <c r="A100" s="480"/>
      <c r="B100" s="482" t="s">
        <v>354</v>
      </c>
      <c r="D100" s="486">
        <f t="shared" ref="D100:D105" si="44">E100+O100+P100+Q100+R100+S100</f>
        <v>145813531</v>
      </c>
      <c r="E100" s="486">
        <f t="shared" ref="E100:E105" si="45">F100+G100+H100+I100+J100+K100+L100+M100+N100</f>
        <v>145813531</v>
      </c>
      <c r="F100" s="486">
        <v>22966510</v>
      </c>
      <c r="G100" s="486">
        <v>122847021</v>
      </c>
      <c r="H100" s="488">
        <v>0</v>
      </c>
      <c r="I100" s="488">
        <v>0</v>
      </c>
      <c r="J100" s="488">
        <v>0</v>
      </c>
      <c r="K100" s="488">
        <v>0</v>
      </c>
      <c r="L100" s="488">
        <v>0</v>
      </c>
      <c r="M100" s="486">
        <v>0</v>
      </c>
      <c r="N100" s="488">
        <v>0</v>
      </c>
      <c r="O100" s="488">
        <v>0</v>
      </c>
      <c r="P100" s="488">
        <v>0</v>
      </c>
      <c r="Q100" s="488">
        <v>0</v>
      </c>
      <c r="R100" s="486">
        <v>0</v>
      </c>
      <c r="S100" s="488">
        <v>0</v>
      </c>
    </row>
    <row r="101" spans="1:19" s="477" customFormat="1" ht="14.45" customHeight="1" x14ac:dyDescent="0.2">
      <c r="A101" s="480"/>
      <c r="B101" s="482" t="s">
        <v>355</v>
      </c>
      <c r="C101" s="482"/>
      <c r="D101" s="486">
        <f t="shared" si="44"/>
        <v>0</v>
      </c>
      <c r="E101" s="486">
        <f t="shared" si="45"/>
        <v>0</v>
      </c>
      <c r="F101" s="488">
        <v>0</v>
      </c>
      <c r="G101" s="488">
        <v>0</v>
      </c>
      <c r="H101" s="488">
        <v>0</v>
      </c>
      <c r="I101" s="488">
        <v>0</v>
      </c>
      <c r="J101" s="488">
        <v>0</v>
      </c>
      <c r="K101" s="488">
        <v>0</v>
      </c>
      <c r="L101" s="488">
        <v>0</v>
      </c>
      <c r="M101" s="488">
        <v>0</v>
      </c>
      <c r="N101" s="488">
        <v>0</v>
      </c>
      <c r="O101" s="488">
        <v>0</v>
      </c>
      <c r="P101" s="488">
        <v>0</v>
      </c>
      <c r="Q101" s="488">
        <v>0</v>
      </c>
      <c r="R101" s="488">
        <v>0</v>
      </c>
      <c r="S101" s="488">
        <v>0</v>
      </c>
    </row>
    <row r="102" spans="1:19" s="477" customFormat="1" ht="14.45" customHeight="1" x14ac:dyDescent="0.2">
      <c r="A102" s="480"/>
      <c r="B102" s="482" t="s">
        <v>356</v>
      </c>
      <c r="C102" s="482"/>
      <c r="D102" s="486">
        <f t="shared" si="44"/>
        <v>0</v>
      </c>
      <c r="E102" s="486">
        <f t="shared" si="45"/>
        <v>0</v>
      </c>
      <c r="F102" s="488">
        <v>0</v>
      </c>
      <c r="G102" s="488">
        <v>0</v>
      </c>
      <c r="H102" s="488">
        <v>0</v>
      </c>
      <c r="I102" s="488">
        <v>0</v>
      </c>
      <c r="J102" s="488">
        <v>0</v>
      </c>
      <c r="K102" s="488">
        <v>0</v>
      </c>
      <c r="L102" s="488">
        <v>0</v>
      </c>
      <c r="M102" s="488">
        <v>0</v>
      </c>
      <c r="N102" s="488">
        <v>0</v>
      </c>
      <c r="O102" s="488">
        <v>0</v>
      </c>
      <c r="P102" s="488">
        <v>0</v>
      </c>
      <c r="Q102" s="488">
        <v>0</v>
      </c>
      <c r="R102" s="488">
        <v>0</v>
      </c>
      <c r="S102" s="488">
        <v>0</v>
      </c>
    </row>
    <row r="103" spans="1:19" s="477" customFormat="1" ht="14.45" customHeight="1" x14ac:dyDescent="0.2">
      <c r="A103" s="480"/>
      <c r="B103" s="482" t="s">
        <v>357</v>
      </c>
      <c r="C103" s="482"/>
      <c r="D103" s="486">
        <f t="shared" si="44"/>
        <v>145813531</v>
      </c>
      <c r="E103" s="486">
        <f t="shared" si="45"/>
        <v>145813531</v>
      </c>
      <c r="F103" s="487">
        <f t="shared" ref="F103:S103" si="46">F100-F101+F102</f>
        <v>22966510</v>
      </c>
      <c r="G103" s="487">
        <f t="shared" si="46"/>
        <v>122847021</v>
      </c>
      <c r="H103" s="488">
        <f t="shared" si="46"/>
        <v>0</v>
      </c>
      <c r="I103" s="488">
        <f t="shared" si="46"/>
        <v>0</v>
      </c>
      <c r="J103" s="488">
        <f t="shared" si="46"/>
        <v>0</v>
      </c>
      <c r="K103" s="488">
        <f t="shared" si="46"/>
        <v>0</v>
      </c>
      <c r="L103" s="488">
        <f t="shared" si="46"/>
        <v>0</v>
      </c>
      <c r="M103" s="487">
        <f t="shared" si="46"/>
        <v>0</v>
      </c>
      <c r="N103" s="488">
        <f t="shared" si="46"/>
        <v>0</v>
      </c>
      <c r="O103" s="488">
        <f t="shared" si="46"/>
        <v>0</v>
      </c>
      <c r="P103" s="488">
        <f t="shared" si="46"/>
        <v>0</v>
      </c>
      <c r="Q103" s="488">
        <f t="shared" si="46"/>
        <v>0</v>
      </c>
      <c r="R103" s="488">
        <f t="shared" si="46"/>
        <v>0</v>
      </c>
      <c r="S103" s="488">
        <f t="shared" si="46"/>
        <v>0</v>
      </c>
    </row>
    <row r="104" spans="1:19" s="477" customFormat="1" ht="14.45" customHeight="1" x14ac:dyDescent="0.2">
      <c r="A104" s="480"/>
      <c r="B104" s="482" t="s">
        <v>358</v>
      </c>
      <c r="C104" s="482"/>
      <c r="D104" s="486">
        <f t="shared" si="44"/>
        <v>145813500</v>
      </c>
      <c r="E104" s="486">
        <f t="shared" si="45"/>
        <v>145813500</v>
      </c>
      <c r="F104" s="487">
        <f>'PB04'!H31</f>
        <v>22966500</v>
      </c>
      <c r="G104" s="487">
        <f>'PB04'!H30</f>
        <v>122847000</v>
      </c>
      <c r="H104" s="488">
        <v>0</v>
      </c>
      <c r="I104" s="488">
        <v>0</v>
      </c>
      <c r="J104" s="488">
        <v>0</v>
      </c>
      <c r="K104" s="488">
        <v>0</v>
      </c>
      <c r="L104" s="488">
        <v>0</v>
      </c>
      <c r="M104" s="488">
        <v>0</v>
      </c>
      <c r="N104" s="488">
        <v>0</v>
      </c>
      <c r="O104" s="488">
        <v>0</v>
      </c>
      <c r="P104" s="488">
        <v>0</v>
      </c>
      <c r="Q104" s="488">
        <v>0</v>
      </c>
      <c r="R104" s="488">
        <v>0</v>
      </c>
      <c r="S104" s="488">
        <v>0</v>
      </c>
    </row>
    <row r="105" spans="1:19" s="477" customFormat="1" ht="14.45" customHeight="1" x14ac:dyDescent="0.2">
      <c r="A105" s="480"/>
      <c r="B105" s="482" t="s">
        <v>359</v>
      </c>
      <c r="C105" s="482"/>
      <c r="D105" s="486">
        <f t="shared" si="44"/>
        <v>31</v>
      </c>
      <c r="E105" s="486">
        <f t="shared" si="45"/>
        <v>31</v>
      </c>
      <c r="F105" s="489">
        <f t="shared" ref="F105:S105" si="47">F103-F104</f>
        <v>10</v>
      </c>
      <c r="G105" s="489">
        <f t="shared" si="47"/>
        <v>21</v>
      </c>
      <c r="H105" s="489">
        <f t="shared" si="47"/>
        <v>0</v>
      </c>
      <c r="I105" s="489">
        <f t="shared" si="47"/>
        <v>0</v>
      </c>
      <c r="J105" s="489">
        <f t="shared" si="47"/>
        <v>0</v>
      </c>
      <c r="K105" s="489">
        <f t="shared" si="47"/>
        <v>0</v>
      </c>
      <c r="L105" s="489">
        <f t="shared" si="47"/>
        <v>0</v>
      </c>
      <c r="M105" s="489">
        <f t="shared" si="47"/>
        <v>0</v>
      </c>
      <c r="N105" s="489">
        <f t="shared" si="47"/>
        <v>0</v>
      </c>
      <c r="O105" s="489">
        <f t="shared" si="47"/>
        <v>0</v>
      </c>
      <c r="P105" s="489">
        <f t="shared" si="47"/>
        <v>0</v>
      </c>
      <c r="Q105" s="489">
        <f t="shared" si="47"/>
        <v>0</v>
      </c>
      <c r="R105" s="489">
        <f t="shared" si="47"/>
        <v>0</v>
      </c>
      <c r="S105" s="489">
        <f t="shared" si="47"/>
        <v>0</v>
      </c>
    </row>
    <row r="106" spans="1:19" s="477" customFormat="1" ht="14.45" customHeight="1" x14ac:dyDescent="0.2">
      <c r="A106" s="480"/>
      <c r="B106" s="482" t="s">
        <v>360</v>
      </c>
      <c r="C106" s="482"/>
      <c r="D106" s="492">
        <f>D104/D103</f>
        <v>0.99999978739970297</v>
      </c>
      <c r="E106" s="492">
        <f>E104/E103</f>
        <v>0.99999978739970297</v>
      </c>
      <c r="F106" s="492">
        <f>F104/F103</f>
        <v>0.9999995645833869</v>
      </c>
      <c r="G106" s="492">
        <f>G104/G103</f>
        <v>0.99999982905568385</v>
      </c>
      <c r="H106" s="482"/>
      <c r="I106" s="482"/>
      <c r="J106" s="482"/>
      <c r="K106" s="482"/>
      <c r="L106" s="482"/>
      <c r="M106" s="482"/>
      <c r="N106" s="482"/>
      <c r="O106" s="482"/>
      <c r="P106" s="482"/>
      <c r="Q106" s="482"/>
      <c r="R106" s="482"/>
      <c r="S106" s="482"/>
    </row>
    <row r="107" spans="1:19" s="477" customFormat="1" ht="14.45" hidden="1" customHeight="1" x14ac:dyDescent="0.2">
      <c r="A107" s="480">
        <v>11</v>
      </c>
      <c r="B107" s="491" t="s">
        <v>607</v>
      </c>
      <c r="C107" s="484">
        <v>5400454102</v>
      </c>
      <c r="D107" s="482"/>
      <c r="E107" s="482"/>
      <c r="F107" s="482"/>
      <c r="G107" s="482"/>
      <c r="H107" s="482"/>
      <c r="I107" s="482"/>
      <c r="J107" s="482"/>
      <c r="K107" s="482"/>
      <c r="L107" s="482"/>
      <c r="M107" s="482"/>
      <c r="N107" s="482"/>
      <c r="O107" s="482"/>
      <c r="P107" s="482"/>
      <c r="Q107" s="482"/>
      <c r="R107" s="482"/>
      <c r="S107" s="482"/>
    </row>
    <row r="108" spans="1:19" s="477" customFormat="1" ht="14.45" hidden="1" customHeight="1" x14ac:dyDescent="0.2">
      <c r="A108" s="480"/>
      <c r="B108" s="482" t="s">
        <v>354</v>
      </c>
      <c r="D108" s="486">
        <f t="shared" ref="D108:D113" si="48">E108+O108+P108+Q108+R108+S108</f>
        <v>61624638</v>
      </c>
      <c r="E108" s="486">
        <f t="shared" ref="E108:E113" si="49">F108+G108+H108+I108+J108+K108+L108+M108+N108</f>
        <v>61624638</v>
      </c>
      <c r="F108" s="486">
        <v>25508417</v>
      </c>
      <c r="G108" s="486">
        <v>5611852</v>
      </c>
      <c r="H108" s="488">
        <v>0</v>
      </c>
      <c r="I108" s="488">
        <v>0</v>
      </c>
      <c r="J108" s="488">
        <v>0</v>
      </c>
      <c r="K108" s="488">
        <v>0</v>
      </c>
      <c r="L108" s="486">
        <v>24235982</v>
      </c>
      <c r="M108" s="486">
        <v>6268387</v>
      </c>
      <c r="N108" s="488">
        <v>0</v>
      </c>
      <c r="O108" s="488">
        <v>0</v>
      </c>
      <c r="P108" s="488">
        <v>0</v>
      </c>
      <c r="Q108" s="488">
        <v>0</v>
      </c>
      <c r="R108" s="486">
        <v>0</v>
      </c>
      <c r="S108" s="488">
        <v>0</v>
      </c>
    </row>
    <row r="109" spans="1:19" s="477" customFormat="1" ht="14.45" hidden="1" customHeight="1" x14ac:dyDescent="0.2">
      <c r="A109" s="480"/>
      <c r="B109" s="482" t="s">
        <v>355</v>
      </c>
      <c r="C109" s="482"/>
      <c r="D109" s="486">
        <f t="shared" si="48"/>
        <v>0</v>
      </c>
      <c r="E109" s="486">
        <f t="shared" si="49"/>
        <v>0</v>
      </c>
      <c r="F109" s="488">
        <v>0</v>
      </c>
      <c r="G109" s="488">
        <v>0</v>
      </c>
      <c r="H109" s="488">
        <v>0</v>
      </c>
      <c r="I109" s="488">
        <v>0</v>
      </c>
      <c r="J109" s="488">
        <v>0</v>
      </c>
      <c r="K109" s="488">
        <v>0</v>
      </c>
      <c r="L109" s="488">
        <v>0</v>
      </c>
      <c r="M109" s="488">
        <v>0</v>
      </c>
      <c r="N109" s="488">
        <v>0</v>
      </c>
      <c r="O109" s="488">
        <v>0</v>
      </c>
      <c r="P109" s="488">
        <v>0</v>
      </c>
      <c r="Q109" s="488">
        <v>0</v>
      </c>
      <c r="R109" s="488">
        <v>0</v>
      </c>
      <c r="S109" s="488">
        <v>0</v>
      </c>
    </row>
    <row r="110" spans="1:19" s="477" customFormat="1" ht="14.45" hidden="1" customHeight="1" x14ac:dyDescent="0.2">
      <c r="A110" s="480"/>
      <c r="B110" s="482" t="s">
        <v>356</v>
      </c>
      <c r="C110" s="482"/>
      <c r="D110" s="486">
        <f t="shared" si="48"/>
        <v>0</v>
      </c>
      <c r="E110" s="486">
        <f t="shared" si="49"/>
        <v>0</v>
      </c>
      <c r="F110" s="488">
        <v>0</v>
      </c>
      <c r="G110" s="488">
        <v>0</v>
      </c>
      <c r="H110" s="488">
        <v>0</v>
      </c>
      <c r="I110" s="488">
        <v>0</v>
      </c>
      <c r="J110" s="488">
        <v>0</v>
      </c>
      <c r="K110" s="488">
        <v>0</v>
      </c>
      <c r="L110" s="488">
        <v>0</v>
      </c>
      <c r="M110" s="488">
        <v>0</v>
      </c>
      <c r="N110" s="488">
        <v>0</v>
      </c>
      <c r="O110" s="488">
        <v>0</v>
      </c>
      <c r="P110" s="488">
        <v>0</v>
      </c>
      <c r="Q110" s="488">
        <v>0</v>
      </c>
      <c r="R110" s="488">
        <v>0</v>
      </c>
      <c r="S110" s="488">
        <v>0</v>
      </c>
    </row>
    <row r="111" spans="1:19" s="477" customFormat="1" ht="14.45" hidden="1" customHeight="1" x14ac:dyDescent="0.2">
      <c r="A111" s="480"/>
      <c r="B111" s="482" t="s">
        <v>357</v>
      </c>
      <c r="C111" s="482"/>
      <c r="D111" s="486">
        <f t="shared" si="48"/>
        <v>61624638</v>
      </c>
      <c r="E111" s="486">
        <f t="shared" si="49"/>
        <v>61624638</v>
      </c>
      <c r="F111" s="487">
        <f t="shared" ref="F111:S111" si="50">F108-F109+F110</f>
        <v>25508417</v>
      </c>
      <c r="G111" s="487">
        <f t="shared" si="50"/>
        <v>5611852</v>
      </c>
      <c r="H111" s="488">
        <f t="shared" si="50"/>
        <v>0</v>
      </c>
      <c r="I111" s="488">
        <f t="shared" si="50"/>
        <v>0</v>
      </c>
      <c r="J111" s="488">
        <f t="shared" si="50"/>
        <v>0</v>
      </c>
      <c r="K111" s="488">
        <f t="shared" si="50"/>
        <v>0</v>
      </c>
      <c r="L111" s="487">
        <f t="shared" si="50"/>
        <v>24235982</v>
      </c>
      <c r="M111" s="487">
        <f t="shared" si="50"/>
        <v>6268387</v>
      </c>
      <c r="N111" s="488">
        <f t="shared" si="50"/>
        <v>0</v>
      </c>
      <c r="O111" s="488">
        <f t="shared" si="50"/>
        <v>0</v>
      </c>
      <c r="P111" s="488">
        <f t="shared" si="50"/>
        <v>0</v>
      </c>
      <c r="Q111" s="488">
        <f t="shared" si="50"/>
        <v>0</v>
      </c>
      <c r="R111" s="488">
        <f t="shared" si="50"/>
        <v>0</v>
      </c>
      <c r="S111" s="488">
        <f t="shared" si="50"/>
        <v>0</v>
      </c>
    </row>
    <row r="112" spans="1:19" s="477" customFormat="1" ht="14.45" hidden="1" customHeight="1" x14ac:dyDescent="0.2">
      <c r="A112" s="480"/>
      <c r="B112" s="482" t="s">
        <v>358</v>
      </c>
      <c r="C112" s="482"/>
      <c r="D112" s="486">
        <f t="shared" si="48"/>
        <v>61624638</v>
      </c>
      <c r="E112" s="486">
        <f t="shared" si="49"/>
        <v>61624638</v>
      </c>
      <c r="F112" s="487">
        <f>'PB04'!H32</f>
        <v>25508417</v>
      </c>
      <c r="G112" s="487">
        <f>'PB04'!H34</f>
        <v>5611852</v>
      </c>
      <c r="H112" s="488">
        <v>0</v>
      </c>
      <c r="I112" s="488">
        <v>0</v>
      </c>
      <c r="J112" s="488">
        <v>0</v>
      </c>
      <c r="K112" s="488">
        <v>0</v>
      </c>
      <c r="L112" s="487">
        <f>'PB04'!H35</f>
        <v>24235982</v>
      </c>
      <c r="M112" s="487">
        <f>'PB04'!H33</f>
        <v>6268387</v>
      </c>
      <c r="N112" s="488">
        <v>0</v>
      </c>
      <c r="O112" s="488">
        <v>0</v>
      </c>
      <c r="P112" s="488">
        <v>0</v>
      </c>
      <c r="Q112" s="488">
        <v>0</v>
      </c>
      <c r="R112" s="488">
        <v>0</v>
      </c>
      <c r="S112" s="488">
        <v>0</v>
      </c>
    </row>
    <row r="113" spans="1:19" s="477" customFormat="1" ht="14.45" hidden="1" customHeight="1" x14ac:dyDescent="0.2">
      <c r="A113" s="480"/>
      <c r="B113" s="482" t="s">
        <v>359</v>
      </c>
      <c r="C113" s="482"/>
      <c r="D113" s="486">
        <f t="shared" si="48"/>
        <v>0</v>
      </c>
      <c r="E113" s="486">
        <f t="shared" si="49"/>
        <v>0</v>
      </c>
      <c r="F113" s="489">
        <f t="shared" ref="F113:S113" si="51">F111-F112</f>
        <v>0</v>
      </c>
      <c r="G113" s="489">
        <f t="shared" si="51"/>
        <v>0</v>
      </c>
      <c r="H113" s="489">
        <f t="shared" si="51"/>
        <v>0</v>
      </c>
      <c r="I113" s="489">
        <f t="shared" si="51"/>
        <v>0</v>
      </c>
      <c r="J113" s="489">
        <f t="shared" si="51"/>
        <v>0</v>
      </c>
      <c r="K113" s="489">
        <f t="shared" si="51"/>
        <v>0</v>
      </c>
      <c r="L113" s="489">
        <f t="shared" si="51"/>
        <v>0</v>
      </c>
      <c r="M113" s="489">
        <f t="shared" si="51"/>
        <v>0</v>
      </c>
      <c r="N113" s="489">
        <f t="shared" si="51"/>
        <v>0</v>
      </c>
      <c r="O113" s="489">
        <f t="shared" si="51"/>
        <v>0</v>
      </c>
      <c r="P113" s="489">
        <f t="shared" si="51"/>
        <v>0</v>
      </c>
      <c r="Q113" s="489">
        <f t="shared" si="51"/>
        <v>0</v>
      </c>
      <c r="R113" s="489">
        <f t="shared" si="51"/>
        <v>0</v>
      </c>
      <c r="S113" s="489">
        <f t="shared" si="51"/>
        <v>0</v>
      </c>
    </row>
    <row r="114" spans="1:19" s="477" customFormat="1" ht="14.45" hidden="1" customHeight="1" x14ac:dyDescent="0.2">
      <c r="A114" s="480"/>
      <c r="B114" s="482" t="s">
        <v>360</v>
      </c>
      <c r="C114" s="482"/>
      <c r="D114" s="493">
        <f>D112/D111</f>
        <v>1</v>
      </c>
      <c r="E114" s="474">
        <f>E112/E111</f>
        <v>1</v>
      </c>
      <c r="F114" s="474">
        <f>F112/F111</f>
        <v>1</v>
      </c>
      <c r="G114" s="474">
        <f>G112/G111</f>
        <v>1</v>
      </c>
      <c r="H114" s="482"/>
      <c r="I114" s="482"/>
      <c r="J114" s="482"/>
      <c r="K114" s="482"/>
      <c r="L114" s="474">
        <f>L112/L111</f>
        <v>1</v>
      </c>
      <c r="M114" s="474">
        <f>M112/M111</f>
        <v>1</v>
      </c>
      <c r="N114" s="482"/>
      <c r="O114" s="482"/>
      <c r="P114" s="482"/>
      <c r="Q114" s="482"/>
      <c r="R114" s="482"/>
      <c r="S114" s="482"/>
    </row>
    <row r="115" spans="1:19" s="477" customFormat="1" ht="25.15" customHeight="1" x14ac:dyDescent="0.2">
      <c r="A115" s="480" t="s">
        <v>666</v>
      </c>
      <c r="B115" s="491" t="s">
        <v>610</v>
      </c>
      <c r="C115" s="490"/>
      <c r="D115" s="482"/>
      <c r="E115" s="482"/>
      <c r="F115" s="482"/>
      <c r="G115" s="482"/>
      <c r="H115" s="482"/>
      <c r="I115" s="482"/>
      <c r="J115" s="482"/>
      <c r="K115" s="482"/>
      <c r="L115" s="482"/>
      <c r="M115" s="482"/>
      <c r="N115" s="482"/>
      <c r="O115" s="482"/>
      <c r="P115" s="482"/>
      <c r="Q115" s="482"/>
      <c r="R115" s="482"/>
      <c r="S115" s="482"/>
    </row>
    <row r="116" spans="1:19" s="477" customFormat="1" ht="36" hidden="1" x14ac:dyDescent="0.2">
      <c r="A116" s="480">
        <v>1</v>
      </c>
      <c r="B116" s="491" t="s">
        <v>667</v>
      </c>
      <c r="C116" s="484">
        <v>5400478632</v>
      </c>
      <c r="D116" s="482"/>
      <c r="E116" s="482"/>
      <c r="F116" s="482"/>
      <c r="G116" s="482"/>
      <c r="H116" s="482"/>
      <c r="I116" s="482"/>
      <c r="J116" s="482"/>
      <c r="K116" s="482"/>
      <c r="L116" s="482"/>
      <c r="M116" s="482"/>
      <c r="N116" s="482"/>
      <c r="O116" s="482"/>
      <c r="P116" s="482"/>
      <c r="Q116" s="482"/>
      <c r="R116" s="482"/>
      <c r="S116" s="482"/>
    </row>
    <row r="117" spans="1:19" s="477" customFormat="1" ht="14.45" hidden="1" customHeight="1" x14ac:dyDescent="0.2">
      <c r="A117" s="480"/>
      <c r="B117" s="482" t="s">
        <v>354</v>
      </c>
      <c r="D117" s="486">
        <f t="shared" ref="D117:D122" si="52">E117+O117+P117+Q117+R117+S117</f>
        <v>180006200</v>
      </c>
      <c r="E117" s="486">
        <f t="shared" ref="E117:E122" si="53">F117+G117+H117+I117+J117+K117+L117+M117+N117</f>
        <v>180006200</v>
      </c>
      <c r="F117" s="486">
        <v>0</v>
      </c>
      <c r="G117" s="486">
        <v>0</v>
      </c>
      <c r="H117" s="488">
        <v>0</v>
      </c>
      <c r="I117" s="488">
        <v>0</v>
      </c>
      <c r="J117" s="488">
        <v>0</v>
      </c>
      <c r="K117" s="488">
        <v>0</v>
      </c>
      <c r="L117" s="486">
        <v>0</v>
      </c>
      <c r="M117" s="486">
        <v>180006200</v>
      </c>
      <c r="N117" s="488">
        <v>0</v>
      </c>
      <c r="O117" s="488">
        <v>0</v>
      </c>
      <c r="P117" s="488">
        <v>0</v>
      </c>
      <c r="Q117" s="488">
        <v>0</v>
      </c>
      <c r="R117" s="486">
        <v>0</v>
      </c>
      <c r="S117" s="488">
        <v>0</v>
      </c>
    </row>
    <row r="118" spans="1:19" s="477" customFormat="1" ht="14.45" hidden="1" customHeight="1" x14ac:dyDescent="0.2">
      <c r="A118" s="480"/>
      <c r="B118" s="482" t="s">
        <v>355</v>
      </c>
      <c r="C118" s="482"/>
      <c r="D118" s="486">
        <f t="shared" si="52"/>
        <v>0</v>
      </c>
      <c r="E118" s="486">
        <f t="shared" si="53"/>
        <v>0</v>
      </c>
      <c r="F118" s="488">
        <v>0</v>
      </c>
      <c r="G118" s="488">
        <v>0</v>
      </c>
      <c r="H118" s="488">
        <v>0</v>
      </c>
      <c r="I118" s="488">
        <v>0</v>
      </c>
      <c r="J118" s="488">
        <v>0</v>
      </c>
      <c r="K118" s="488">
        <v>0</v>
      </c>
      <c r="L118" s="488">
        <v>0</v>
      </c>
      <c r="M118" s="488">
        <v>0</v>
      </c>
      <c r="N118" s="488">
        <v>0</v>
      </c>
      <c r="O118" s="488">
        <v>0</v>
      </c>
      <c r="P118" s="488">
        <v>0</v>
      </c>
      <c r="Q118" s="488">
        <v>0</v>
      </c>
      <c r="R118" s="488">
        <v>0</v>
      </c>
      <c r="S118" s="488">
        <v>0</v>
      </c>
    </row>
    <row r="119" spans="1:19" s="477" customFormat="1" ht="14.45" hidden="1" customHeight="1" x14ac:dyDescent="0.2">
      <c r="A119" s="480"/>
      <c r="B119" s="482" t="s">
        <v>356</v>
      </c>
      <c r="C119" s="482"/>
      <c r="D119" s="486">
        <f t="shared" si="52"/>
        <v>0</v>
      </c>
      <c r="E119" s="486">
        <f t="shared" si="53"/>
        <v>0</v>
      </c>
      <c r="F119" s="488">
        <v>0</v>
      </c>
      <c r="G119" s="488">
        <v>0</v>
      </c>
      <c r="H119" s="488">
        <v>0</v>
      </c>
      <c r="I119" s="488">
        <v>0</v>
      </c>
      <c r="J119" s="488">
        <v>0</v>
      </c>
      <c r="K119" s="488">
        <v>0</v>
      </c>
      <c r="L119" s="488">
        <v>0</v>
      </c>
      <c r="M119" s="488">
        <v>0</v>
      </c>
      <c r="N119" s="488">
        <v>0</v>
      </c>
      <c r="O119" s="488">
        <v>0</v>
      </c>
      <c r="P119" s="488">
        <v>0</v>
      </c>
      <c r="Q119" s="488">
        <v>0</v>
      </c>
      <c r="R119" s="488">
        <v>0</v>
      </c>
      <c r="S119" s="488">
        <v>0</v>
      </c>
    </row>
    <row r="120" spans="1:19" s="477" customFormat="1" ht="14.45" hidden="1" customHeight="1" x14ac:dyDescent="0.2">
      <c r="A120" s="480"/>
      <c r="B120" s="482" t="s">
        <v>357</v>
      </c>
      <c r="C120" s="482"/>
      <c r="D120" s="486">
        <f t="shared" si="52"/>
        <v>180006200</v>
      </c>
      <c r="E120" s="486">
        <f t="shared" si="53"/>
        <v>180006200</v>
      </c>
      <c r="F120" s="487">
        <f t="shared" ref="F120:S120" si="54">F117-F118+F119</f>
        <v>0</v>
      </c>
      <c r="G120" s="488">
        <f t="shared" si="54"/>
        <v>0</v>
      </c>
      <c r="H120" s="488">
        <f t="shared" si="54"/>
        <v>0</v>
      </c>
      <c r="I120" s="488">
        <f t="shared" si="54"/>
        <v>0</v>
      </c>
      <c r="J120" s="488">
        <f t="shared" si="54"/>
        <v>0</v>
      </c>
      <c r="K120" s="488">
        <f t="shared" si="54"/>
        <v>0</v>
      </c>
      <c r="L120" s="487">
        <f t="shared" si="54"/>
        <v>0</v>
      </c>
      <c r="M120" s="487">
        <f t="shared" si="54"/>
        <v>180006200</v>
      </c>
      <c r="N120" s="488">
        <f t="shared" si="54"/>
        <v>0</v>
      </c>
      <c r="O120" s="488">
        <f t="shared" si="54"/>
        <v>0</v>
      </c>
      <c r="P120" s="488">
        <f t="shared" si="54"/>
        <v>0</v>
      </c>
      <c r="Q120" s="488">
        <f t="shared" si="54"/>
        <v>0</v>
      </c>
      <c r="R120" s="488">
        <f t="shared" si="54"/>
        <v>0</v>
      </c>
      <c r="S120" s="488">
        <f t="shared" si="54"/>
        <v>0</v>
      </c>
    </row>
    <row r="121" spans="1:19" s="477" customFormat="1" ht="14.45" hidden="1" customHeight="1" x14ac:dyDescent="0.2">
      <c r="A121" s="480"/>
      <c r="B121" s="482" t="s">
        <v>358</v>
      </c>
      <c r="C121" s="482"/>
      <c r="D121" s="486">
        <f t="shared" si="52"/>
        <v>180006200</v>
      </c>
      <c r="E121" s="486">
        <f t="shared" si="53"/>
        <v>180006200</v>
      </c>
      <c r="F121" s="488">
        <v>0</v>
      </c>
      <c r="G121" s="488">
        <v>0</v>
      </c>
      <c r="H121" s="488">
        <v>0</v>
      </c>
      <c r="I121" s="488">
        <v>0</v>
      </c>
      <c r="J121" s="488">
        <v>0</v>
      </c>
      <c r="K121" s="488">
        <v>0</v>
      </c>
      <c r="L121" s="488">
        <v>0</v>
      </c>
      <c r="M121" s="487">
        <f>'PB04'!H37</f>
        <v>180006200</v>
      </c>
      <c r="N121" s="488">
        <v>0</v>
      </c>
      <c r="O121" s="488">
        <v>0</v>
      </c>
      <c r="P121" s="488">
        <v>0</v>
      </c>
      <c r="Q121" s="488">
        <v>0</v>
      </c>
      <c r="R121" s="488">
        <v>0</v>
      </c>
      <c r="S121" s="488">
        <v>0</v>
      </c>
    </row>
    <row r="122" spans="1:19" s="477" customFormat="1" ht="14.45" hidden="1" customHeight="1" x14ac:dyDescent="0.2">
      <c r="A122" s="480"/>
      <c r="B122" s="482" t="s">
        <v>359</v>
      </c>
      <c r="C122" s="482"/>
      <c r="D122" s="486">
        <f t="shared" si="52"/>
        <v>0</v>
      </c>
      <c r="E122" s="486">
        <f t="shared" si="53"/>
        <v>0</v>
      </c>
      <c r="F122" s="489">
        <f t="shared" ref="F122:S122" si="55">F120-F121</f>
        <v>0</v>
      </c>
      <c r="G122" s="489">
        <f t="shared" si="55"/>
        <v>0</v>
      </c>
      <c r="H122" s="489">
        <f t="shared" si="55"/>
        <v>0</v>
      </c>
      <c r="I122" s="489">
        <f t="shared" si="55"/>
        <v>0</v>
      </c>
      <c r="J122" s="489">
        <f t="shared" si="55"/>
        <v>0</v>
      </c>
      <c r="K122" s="489">
        <f t="shared" si="55"/>
        <v>0</v>
      </c>
      <c r="L122" s="489">
        <f t="shared" si="55"/>
        <v>0</v>
      </c>
      <c r="M122" s="489">
        <f t="shared" si="55"/>
        <v>0</v>
      </c>
      <c r="N122" s="489">
        <f t="shared" si="55"/>
        <v>0</v>
      </c>
      <c r="O122" s="489">
        <f t="shared" si="55"/>
        <v>0</v>
      </c>
      <c r="P122" s="489">
        <f t="shared" si="55"/>
        <v>0</v>
      </c>
      <c r="Q122" s="489">
        <f t="shared" si="55"/>
        <v>0</v>
      </c>
      <c r="R122" s="489">
        <f t="shared" si="55"/>
        <v>0</v>
      </c>
      <c r="S122" s="489">
        <f t="shared" si="55"/>
        <v>0</v>
      </c>
    </row>
    <row r="123" spans="1:19" s="477" customFormat="1" ht="14.45" hidden="1" customHeight="1" x14ac:dyDescent="0.2">
      <c r="A123" s="480"/>
      <c r="B123" s="482" t="s">
        <v>360</v>
      </c>
      <c r="C123" s="482"/>
      <c r="D123" s="493">
        <f>D121/D120</f>
        <v>1</v>
      </c>
      <c r="E123" s="474">
        <f>E121/E120</f>
        <v>1</v>
      </c>
      <c r="F123" s="482"/>
      <c r="G123" s="482"/>
      <c r="H123" s="482"/>
      <c r="I123" s="482"/>
      <c r="J123" s="482"/>
      <c r="K123" s="482"/>
      <c r="L123" s="482"/>
      <c r="M123" s="474">
        <f>M121/M120</f>
        <v>1</v>
      </c>
      <c r="N123" s="482"/>
      <c r="O123" s="482"/>
      <c r="P123" s="482"/>
      <c r="Q123" s="482"/>
      <c r="R123" s="482"/>
      <c r="S123" s="482"/>
    </row>
    <row r="124" spans="1:19" s="477" customFormat="1" ht="14.45" hidden="1" customHeight="1" x14ac:dyDescent="0.2">
      <c r="A124" s="480">
        <v>2</v>
      </c>
      <c r="B124" s="491" t="s">
        <v>612</v>
      </c>
      <c r="C124" s="484">
        <v>5400462142</v>
      </c>
      <c r="D124" s="482"/>
      <c r="E124" s="482"/>
      <c r="F124" s="482"/>
      <c r="G124" s="482"/>
      <c r="H124" s="482"/>
      <c r="I124" s="482"/>
      <c r="J124" s="482"/>
      <c r="K124" s="482"/>
      <c r="L124" s="482"/>
      <c r="M124" s="482"/>
      <c r="N124" s="482"/>
      <c r="O124" s="482"/>
      <c r="P124" s="482"/>
      <c r="Q124" s="482"/>
      <c r="R124" s="482"/>
      <c r="S124" s="482"/>
    </row>
    <row r="125" spans="1:19" s="477" customFormat="1" ht="14.45" hidden="1" customHeight="1" x14ac:dyDescent="0.2">
      <c r="A125" s="480"/>
      <c r="B125" s="482" t="s">
        <v>354</v>
      </c>
      <c r="D125" s="486">
        <f t="shared" ref="D125:D130" si="56">E125+O125+P125+Q125+R125+S125</f>
        <v>6465600</v>
      </c>
      <c r="E125" s="486">
        <f t="shared" ref="E125:E130" si="57">F125+G125+H125+I125+J125+K125+L125+M125+N125</f>
        <v>6465600</v>
      </c>
      <c r="F125" s="486">
        <v>0</v>
      </c>
      <c r="G125" s="486">
        <v>0</v>
      </c>
      <c r="H125" s="488">
        <v>0</v>
      </c>
      <c r="I125" s="488">
        <v>0</v>
      </c>
      <c r="J125" s="488">
        <v>0</v>
      </c>
      <c r="K125" s="488">
        <v>0</v>
      </c>
      <c r="L125" s="486">
        <v>0</v>
      </c>
      <c r="M125" s="487">
        <v>6465600</v>
      </c>
      <c r="N125" s="488">
        <v>0</v>
      </c>
      <c r="O125" s="488">
        <v>0</v>
      </c>
      <c r="P125" s="488">
        <v>0</v>
      </c>
      <c r="Q125" s="488">
        <v>0</v>
      </c>
      <c r="R125" s="486">
        <v>0</v>
      </c>
      <c r="S125" s="488">
        <v>0</v>
      </c>
    </row>
    <row r="126" spans="1:19" s="477" customFormat="1" ht="14.45" hidden="1" customHeight="1" x14ac:dyDescent="0.2">
      <c r="A126" s="480"/>
      <c r="B126" s="482" t="s">
        <v>355</v>
      </c>
      <c r="C126" s="482"/>
      <c r="D126" s="486">
        <f t="shared" si="56"/>
        <v>0</v>
      </c>
      <c r="E126" s="486">
        <f t="shared" si="57"/>
        <v>0</v>
      </c>
      <c r="F126" s="488">
        <v>0</v>
      </c>
      <c r="G126" s="488">
        <v>0</v>
      </c>
      <c r="H126" s="488">
        <v>0</v>
      </c>
      <c r="I126" s="488">
        <v>0</v>
      </c>
      <c r="J126" s="488">
        <v>0</v>
      </c>
      <c r="K126" s="488">
        <v>0</v>
      </c>
      <c r="L126" s="488">
        <v>0</v>
      </c>
      <c r="M126" s="488">
        <v>0</v>
      </c>
      <c r="N126" s="488">
        <v>0</v>
      </c>
      <c r="O126" s="488">
        <v>0</v>
      </c>
      <c r="P126" s="488">
        <v>0</v>
      </c>
      <c r="Q126" s="488">
        <v>0</v>
      </c>
      <c r="R126" s="488">
        <v>0</v>
      </c>
      <c r="S126" s="488">
        <v>0</v>
      </c>
    </row>
    <row r="127" spans="1:19" s="477" customFormat="1" ht="14.45" hidden="1" customHeight="1" x14ac:dyDescent="0.2">
      <c r="A127" s="480"/>
      <c r="B127" s="482" t="s">
        <v>356</v>
      </c>
      <c r="C127" s="482"/>
      <c r="D127" s="486">
        <f t="shared" si="56"/>
        <v>0</v>
      </c>
      <c r="E127" s="486">
        <f t="shared" si="57"/>
        <v>0</v>
      </c>
      <c r="F127" s="488">
        <v>0</v>
      </c>
      <c r="G127" s="488">
        <v>0</v>
      </c>
      <c r="H127" s="488">
        <v>0</v>
      </c>
      <c r="I127" s="488">
        <v>0</v>
      </c>
      <c r="J127" s="488">
        <v>0</v>
      </c>
      <c r="K127" s="488">
        <v>0</v>
      </c>
      <c r="L127" s="488">
        <v>0</v>
      </c>
      <c r="M127" s="488">
        <v>0</v>
      </c>
      <c r="N127" s="488">
        <v>0</v>
      </c>
      <c r="O127" s="488">
        <v>0</v>
      </c>
      <c r="P127" s="488">
        <v>0</v>
      </c>
      <c r="Q127" s="488">
        <v>0</v>
      </c>
      <c r="R127" s="488">
        <v>0</v>
      </c>
      <c r="S127" s="488">
        <v>0</v>
      </c>
    </row>
    <row r="128" spans="1:19" s="477" customFormat="1" ht="14.45" hidden="1" customHeight="1" x14ac:dyDescent="0.2">
      <c r="A128" s="480"/>
      <c r="B128" s="482" t="s">
        <v>357</v>
      </c>
      <c r="C128" s="482"/>
      <c r="D128" s="486">
        <f t="shared" si="56"/>
        <v>6465600</v>
      </c>
      <c r="E128" s="486">
        <f t="shared" si="57"/>
        <v>6465600</v>
      </c>
      <c r="F128" s="487">
        <f t="shared" ref="F128:S128" si="58">F125-F126+F127</f>
        <v>0</v>
      </c>
      <c r="G128" s="488">
        <f t="shared" si="58"/>
        <v>0</v>
      </c>
      <c r="H128" s="488">
        <f t="shared" si="58"/>
        <v>0</v>
      </c>
      <c r="I128" s="488">
        <f t="shared" si="58"/>
        <v>0</v>
      </c>
      <c r="J128" s="488">
        <f t="shared" si="58"/>
        <v>0</v>
      </c>
      <c r="K128" s="488">
        <f t="shared" si="58"/>
        <v>0</v>
      </c>
      <c r="L128" s="487">
        <f t="shared" si="58"/>
        <v>0</v>
      </c>
      <c r="M128" s="487">
        <f t="shared" si="58"/>
        <v>6465600</v>
      </c>
      <c r="N128" s="488">
        <f t="shared" si="58"/>
        <v>0</v>
      </c>
      <c r="O128" s="488">
        <f t="shared" si="58"/>
        <v>0</v>
      </c>
      <c r="P128" s="488">
        <f t="shared" si="58"/>
        <v>0</v>
      </c>
      <c r="Q128" s="488">
        <f t="shared" si="58"/>
        <v>0</v>
      </c>
      <c r="R128" s="488">
        <f t="shared" si="58"/>
        <v>0</v>
      </c>
      <c r="S128" s="488">
        <f t="shared" si="58"/>
        <v>0</v>
      </c>
    </row>
    <row r="129" spans="1:20" s="477" customFormat="1" ht="14.45" hidden="1" customHeight="1" x14ac:dyDescent="0.2">
      <c r="A129" s="480"/>
      <c r="B129" s="482" t="s">
        <v>358</v>
      </c>
      <c r="C129" s="482"/>
      <c r="D129" s="486">
        <f t="shared" si="56"/>
        <v>6465600</v>
      </c>
      <c r="E129" s="486">
        <f t="shared" si="57"/>
        <v>6465600</v>
      </c>
      <c r="F129" s="488">
        <v>0</v>
      </c>
      <c r="G129" s="488">
        <v>0</v>
      </c>
      <c r="H129" s="488">
        <v>0</v>
      </c>
      <c r="I129" s="488">
        <v>0</v>
      </c>
      <c r="J129" s="488">
        <v>0</v>
      </c>
      <c r="K129" s="488">
        <v>0</v>
      </c>
      <c r="L129" s="488">
        <v>0</v>
      </c>
      <c r="M129" s="487">
        <f>'PB04'!H38</f>
        <v>6465600</v>
      </c>
      <c r="N129" s="488">
        <v>0</v>
      </c>
      <c r="O129" s="488">
        <v>0</v>
      </c>
      <c r="P129" s="488">
        <v>0</v>
      </c>
      <c r="Q129" s="488">
        <v>0</v>
      </c>
      <c r="R129" s="488">
        <v>0</v>
      </c>
      <c r="S129" s="488">
        <v>0</v>
      </c>
    </row>
    <row r="130" spans="1:20" s="477" customFormat="1" ht="14.45" hidden="1" customHeight="1" x14ac:dyDescent="0.2">
      <c r="A130" s="480"/>
      <c r="B130" s="482" t="s">
        <v>359</v>
      </c>
      <c r="C130" s="482"/>
      <c r="D130" s="486">
        <f t="shared" si="56"/>
        <v>0</v>
      </c>
      <c r="E130" s="486">
        <f t="shared" si="57"/>
        <v>0</v>
      </c>
      <c r="F130" s="489">
        <f t="shared" ref="F130:S130" si="59">F128-F129</f>
        <v>0</v>
      </c>
      <c r="G130" s="489">
        <f t="shared" si="59"/>
        <v>0</v>
      </c>
      <c r="H130" s="489">
        <f t="shared" si="59"/>
        <v>0</v>
      </c>
      <c r="I130" s="489">
        <f t="shared" si="59"/>
        <v>0</v>
      </c>
      <c r="J130" s="489">
        <f t="shared" si="59"/>
        <v>0</v>
      </c>
      <c r="K130" s="489">
        <f t="shared" si="59"/>
        <v>0</v>
      </c>
      <c r="L130" s="489">
        <f t="shared" si="59"/>
        <v>0</v>
      </c>
      <c r="M130" s="489">
        <f t="shared" si="59"/>
        <v>0</v>
      </c>
      <c r="N130" s="489">
        <f t="shared" si="59"/>
        <v>0</v>
      </c>
      <c r="O130" s="489">
        <f t="shared" si="59"/>
        <v>0</v>
      </c>
      <c r="P130" s="489">
        <f t="shared" si="59"/>
        <v>0</v>
      </c>
      <c r="Q130" s="489">
        <f t="shared" si="59"/>
        <v>0</v>
      </c>
      <c r="R130" s="489">
        <f t="shared" si="59"/>
        <v>0</v>
      </c>
      <c r="S130" s="489">
        <f t="shared" si="59"/>
        <v>0</v>
      </c>
    </row>
    <row r="131" spans="1:20" s="477" customFormat="1" ht="14.45" hidden="1" customHeight="1" x14ac:dyDescent="0.2">
      <c r="A131" s="480"/>
      <c r="B131" s="482" t="s">
        <v>360</v>
      </c>
      <c r="C131" s="482"/>
      <c r="D131" s="493">
        <f>D129/D128</f>
        <v>1</v>
      </c>
      <c r="E131" s="474">
        <f>E129/E128</f>
        <v>1</v>
      </c>
      <c r="F131" s="482"/>
      <c r="G131" s="482"/>
      <c r="H131" s="482"/>
      <c r="I131" s="482"/>
      <c r="J131" s="482"/>
      <c r="K131" s="482"/>
      <c r="L131" s="482"/>
      <c r="M131" s="474">
        <f>M129/M128</f>
        <v>1</v>
      </c>
      <c r="N131" s="482"/>
      <c r="O131" s="482"/>
      <c r="P131" s="482"/>
      <c r="Q131" s="482"/>
      <c r="R131" s="482"/>
      <c r="S131" s="482"/>
    </row>
    <row r="132" spans="1:20" s="477" customFormat="1" ht="14.45" hidden="1" customHeight="1" x14ac:dyDescent="0.2">
      <c r="A132" s="480">
        <v>3</v>
      </c>
      <c r="B132" s="491" t="s">
        <v>614</v>
      </c>
      <c r="C132" s="484">
        <v>5400296978</v>
      </c>
      <c r="D132" s="482"/>
      <c r="E132" s="482"/>
      <c r="F132" s="482"/>
      <c r="G132" s="482"/>
      <c r="H132" s="482"/>
      <c r="I132" s="482"/>
      <c r="J132" s="482"/>
      <c r="K132" s="482"/>
      <c r="L132" s="482"/>
      <c r="M132" s="482"/>
      <c r="N132" s="482"/>
      <c r="O132" s="482"/>
      <c r="P132" s="482"/>
      <c r="Q132" s="482"/>
      <c r="R132" s="482"/>
      <c r="S132" s="482"/>
    </row>
    <row r="133" spans="1:20" s="477" customFormat="1" ht="14.45" hidden="1" customHeight="1" x14ac:dyDescent="0.2">
      <c r="A133" s="480"/>
      <c r="B133" s="482" t="s">
        <v>354</v>
      </c>
      <c r="D133" s="486">
        <f t="shared" ref="D133:D138" si="60">E133+O133+P133+Q133+R133+S133</f>
        <v>4639800</v>
      </c>
      <c r="E133" s="486">
        <f t="shared" ref="E133:E138" si="61">F133+G133+H133+I133+J133+K133+L133+M133+N133</f>
        <v>4639800</v>
      </c>
      <c r="F133" s="486">
        <v>0</v>
      </c>
      <c r="G133" s="486">
        <v>0</v>
      </c>
      <c r="H133" s="488">
        <v>0</v>
      </c>
      <c r="I133" s="488">
        <v>0</v>
      </c>
      <c r="J133" s="488">
        <v>0</v>
      </c>
      <c r="K133" s="488">
        <v>0</v>
      </c>
      <c r="L133" s="486">
        <v>0</v>
      </c>
      <c r="M133" s="489">
        <v>4639800</v>
      </c>
      <c r="N133" s="488">
        <v>0</v>
      </c>
      <c r="O133" s="488">
        <v>0</v>
      </c>
      <c r="P133" s="488">
        <v>0</v>
      </c>
      <c r="Q133" s="488">
        <v>0</v>
      </c>
      <c r="R133" s="486">
        <v>0</v>
      </c>
      <c r="S133" s="488">
        <v>0</v>
      </c>
    </row>
    <row r="134" spans="1:20" s="477" customFormat="1" ht="14.45" hidden="1" customHeight="1" x14ac:dyDescent="0.2">
      <c r="A134" s="480"/>
      <c r="B134" s="482" t="s">
        <v>355</v>
      </c>
      <c r="C134" s="482"/>
      <c r="D134" s="486">
        <f t="shared" si="60"/>
        <v>0</v>
      </c>
      <c r="E134" s="486">
        <f t="shared" si="61"/>
        <v>0</v>
      </c>
      <c r="F134" s="488">
        <v>0</v>
      </c>
      <c r="G134" s="488">
        <v>0</v>
      </c>
      <c r="H134" s="488">
        <v>0</v>
      </c>
      <c r="I134" s="488">
        <v>0</v>
      </c>
      <c r="J134" s="488">
        <v>0</v>
      </c>
      <c r="K134" s="488">
        <v>0</v>
      </c>
      <c r="L134" s="488">
        <v>0</v>
      </c>
      <c r="M134" s="488">
        <v>0</v>
      </c>
      <c r="N134" s="488">
        <v>0</v>
      </c>
      <c r="O134" s="488">
        <v>0</v>
      </c>
      <c r="P134" s="488">
        <v>0</v>
      </c>
      <c r="Q134" s="488">
        <v>0</v>
      </c>
      <c r="R134" s="488">
        <v>0</v>
      </c>
      <c r="S134" s="488">
        <v>0</v>
      </c>
    </row>
    <row r="135" spans="1:20" s="477" customFormat="1" ht="14.45" hidden="1" customHeight="1" x14ac:dyDescent="0.2">
      <c r="A135" s="480"/>
      <c r="B135" s="482" t="s">
        <v>356</v>
      </c>
      <c r="C135" s="482"/>
      <c r="D135" s="486">
        <f t="shared" si="60"/>
        <v>0</v>
      </c>
      <c r="E135" s="486">
        <f t="shared" si="61"/>
        <v>0</v>
      </c>
      <c r="F135" s="488">
        <v>0</v>
      </c>
      <c r="G135" s="488">
        <v>0</v>
      </c>
      <c r="H135" s="488">
        <v>0</v>
      </c>
      <c r="I135" s="488">
        <v>0</v>
      </c>
      <c r="J135" s="488">
        <v>0</v>
      </c>
      <c r="K135" s="488">
        <v>0</v>
      </c>
      <c r="L135" s="488">
        <v>0</v>
      </c>
      <c r="M135" s="488">
        <v>0</v>
      </c>
      <c r="N135" s="488">
        <v>0</v>
      </c>
      <c r="O135" s="488">
        <v>0</v>
      </c>
      <c r="P135" s="488">
        <v>0</v>
      </c>
      <c r="Q135" s="488">
        <v>0</v>
      </c>
      <c r="R135" s="488">
        <v>0</v>
      </c>
      <c r="S135" s="488">
        <v>0</v>
      </c>
    </row>
    <row r="136" spans="1:20" s="477" customFormat="1" ht="14.45" hidden="1" customHeight="1" x14ac:dyDescent="0.2">
      <c r="A136" s="480"/>
      <c r="B136" s="482" t="s">
        <v>357</v>
      </c>
      <c r="C136" s="482"/>
      <c r="D136" s="486">
        <f t="shared" si="60"/>
        <v>4639800</v>
      </c>
      <c r="E136" s="486">
        <f t="shared" si="61"/>
        <v>4639800</v>
      </c>
      <c r="F136" s="487">
        <f t="shared" ref="F136:S136" si="62">F133-F134+F135</f>
        <v>0</v>
      </c>
      <c r="G136" s="488">
        <f t="shared" si="62"/>
        <v>0</v>
      </c>
      <c r="H136" s="488">
        <f t="shared" si="62"/>
        <v>0</v>
      </c>
      <c r="I136" s="488">
        <f t="shared" si="62"/>
        <v>0</v>
      </c>
      <c r="J136" s="488">
        <f t="shared" si="62"/>
        <v>0</v>
      </c>
      <c r="K136" s="488">
        <f t="shared" si="62"/>
        <v>0</v>
      </c>
      <c r="L136" s="487">
        <f t="shared" si="62"/>
        <v>0</v>
      </c>
      <c r="M136" s="487">
        <f t="shared" si="62"/>
        <v>4639800</v>
      </c>
      <c r="N136" s="488">
        <f t="shared" si="62"/>
        <v>0</v>
      </c>
      <c r="O136" s="488">
        <f t="shared" si="62"/>
        <v>0</v>
      </c>
      <c r="P136" s="488">
        <f t="shared" si="62"/>
        <v>0</v>
      </c>
      <c r="Q136" s="488">
        <f t="shared" si="62"/>
        <v>0</v>
      </c>
      <c r="R136" s="488">
        <f t="shared" si="62"/>
        <v>0</v>
      </c>
      <c r="S136" s="488">
        <f t="shared" si="62"/>
        <v>0</v>
      </c>
      <c r="T136" s="477" t="s">
        <v>664</v>
      </c>
    </row>
    <row r="137" spans="1:20" s="477" customFormat="1" ht="14.45" hidden="1" customHeight="1" x14ac:dyDescent="0.2">
      <c r="A137" s="480"/>
      <c r="B137" s="482" t="s">
        <v>358</v>
      </c>
      <c r="C137" s="482"/>
      <c r="D137" s="486">
        <f t="shared" si="60"/>
        <v>4639800</v>
      </c>
      <c r="E137" s="486">
        <f t="shared" si="61"/>
        <v>4639800</v>
      </c>
      <c r="F137" s="488">
        <v>0</v>
      </c>
      <c r="G137" s="488">
        <v>0</v>
      </c>
      <c r="H137" s="488">
        <v>0</v>
      </c>
      <c r="I137" s="488">
        <v>0</v>
      </c>
      <c r="J137" s="488">
        <v>0</v>
      </c>
      <c r="K137" s="488">
        <v>0</v>
      </c>
      <c r="L137" s="488">
        <v>0</v>
      </c>
      <c r="M137" s="487">
        <f>'PB04'!H39</f>
        <v>4639800</v>
      </c>
      <c r="N137" s="488">
        <v>0</v>
      </c>
      <c r="O137" s="488">
        <v>0</v>
      </c>
      <c r="P137" s="488">
        <v>0</v>
      </c>
      <c r="Q137" s="488">
        <v>0</v>
      </c>
      <c r="R137" s="488">
        <v>0</v>
      </c>
      <c r="S137" s="488">
        <v>0</v>
      </c>
    </row>
    <row r="138" spans="1:20" s="477" customFormat="1" ht="14.45" hidden="1" customHeight="1" x14ac:dyDescent="0.2">
      <c r="A138" s="480"/>
      <c r="B138" s="482" t="s">
        <v>359</v>
      </c>
      <c r="C138" s="482"/>
      <c r="D138" s="486">
        <f t="shared" si="60"/>
        <v>0</v>
      </c>
      <c r="E138" s="486">
        <f t="shared" si="61"/>
        <v>0</v>
      </c>
      <c r="F138" s="489">
        <f t="shared" ref="F138:S138" si="63">F136-F137</f>
        <v>0</v>
      </c>
      <c r="G138" s="489">
        <f t="shared" si="63"/>
        <v>0</v>
      </c>
      <c r="H138" s="489">
        <f t="shared" si="63"/>
        <v>0</v>
      </c>
      <c r="I138" s="489">
        <f t="shared" si="63"/>
        <v>0</v>
      </c>
      <c r="J138" s="489">
        <f t="shared" si="63"/>
        <v>0</v>
      </c>
      <c r="K138" s="489">
        <f t="shared" si="63"/>
        <v>0</v>
      </c>
      <c r="L138" s="489">
        <f t="shared" si="63"/>
        <v>0</v>
      </c>
      <c r="M138" s="489">
        <f t="shared" si="63"/>
        <v>0</v>
      </c>
      <c r="N138" s="489">
        <f t="shared" si="63"/>
        <v>0</v>
      </c>
      <c r="O138" s="489">
        <f t="shared" si="63"/>
        <v>0</v>
      </c>
      <c r="P138" s="489">
        <f t="shared" si="63"/>
        <v>0</v>
      </c>
      <c r="Q138" s="489">
        <f t="shared" si="63"/>
        <v>0</v>
      </c>
      <c r="R138" s="489">
        <f t="shared" si="63"/>
        <v>0</v>
      </c>
      <c r="S138" s="489">
        <f t="shared" si="63"/>
        <v>0</v>
      </c>
    </row>
    <row r="139" spans="1:20" s="477" customFormat="1" ht="14.45" hidden="1" customHeight="1" x14ac:dyDescent="0.2">
      <c r="A139" s="480"/>
      <c r="B139" s="482" t="s">
        <v>360</v>
      </c>
      <c r="C139" s="482"/>
      <c r="D139" s="493">
        <f>D137/D136</f>
        <v>1</v>
      </c>
      <c r="E139" s="474">
        <f>E137/E136</f>
        <v>1</v>
      </c>
      <c r="F139" s="482"/>
      <c r="G139" s="482"/>
      <c r="H139" s="482"/>
      <c r="I139" s="482"/>
      <c r="J139" s="482"/>
      <c r="K139" s="482"/>
      <c r="L139" s="482"/>
      <c r="M139" s="474">
        <f>M137/M136</f>
        <v>1</v>
      </c>
      <c r="N139" s="482"/>
      <c r="O139" s="482"/>
      <c r="P139" s="482"/>
      <c r="Q139" s="482"/>
      <c r="R139" s="482"/>
      <c r="S139" s="482"/>
    </row>
    <row r="140" spans="1:20" s="477" customFormat="1" ht="24" hidden="1" x14ac:dyDescent="0.2">
      <c r="A140" s="480">
        <v>4</v>
      </c>
      <c r="B140" s="491" t="s">
        <v>615</v>
      </c>
      <c r="C140" s="484">
        <v>5400366833</v>
      </c>
      <c r="D140" s="482"/>
      <c r="E140" s="482"/>
      <c r="F140" s="482"/>
      <c r="G140" s="482"/>
      <c r="H140" s="482"/>
      <c r="I140" s="482"/>
      <c r="J140" s="482"/>
      <c r="K140" s="482"/>
      <c r="L140" s="482"/>
      <c r="M140" s="482"/>
      <c r="N140" s="482"/>
      <c r="O140" s="482"/>
      <c r="P140" s="482"/>
      <c r="Q140" s="482"/>
      <c r="R140" s="482"/>
      <c r="S140" s="482"/>
    </row>
    <row r="141" spans="1:20" s="477" customFormat="1" ht="14.45" hidden="1" customHeight="1" x14ac:dyDescent="0.2">
      <c r="A141" s="480"/>
      <c r="B141" s="482" t="s">
        <v>354</v>
      </c>
      <c r="D141" s="486">
        <f t="shared" ref="D141:D146" si="64">E141+O141+P141+Q141+R141+S141</f>
        <v>19372400</v>
      </c>
      <c r="E141" s="486">
        <f t="shared" ref="E141:E146" si="65">F141+G141+H141+I141+J141+K141+L141+M141+N141</f>
        <v>19372400</v>
      </c>
      <c r="F141" s="486">
        <v>0</v>
      </c>
      <c r="G141" s="486">
        <v>0</v>
      </c>
      <c r="H141" s="488">
        <v>0</v>
      </c>
      <c r="I141" s="488">
        <v>0</v>
      </c>
      <c r="J141" s="488">
        <v>0</v>
      </c>
      <c r="K141" s="488">
        <v>0</v>
      </c>
      <c r="L141" s="486">
        <v>0</v>
      </c>
      <c r="M141" s="487">
        <v>19372400</v>
      </c>
      <c r="N141" s="488">
        <v>0</v>
      </c>
      <c r="O141" s="488">
        <v>0</v>
      </c>
      <c r="P141" s="488">
        <v>0</v>
      </c>
      <c r="Q141" s="488">
        <v>0</v>
      </c>
      <c r="R141" s="486">
        <v>0</v>
      </c>
      <c r="S141" s="488">
        <v>0</v>
      </c>
    </row>
    <row r="142" spans="1:20" s="477" customFormat="1" ht="14.45" hidden="1" customHeight="1" x14ac:dyDescent="0.2">
      <c r="A142" s="480"/>
      <c r="B142" s="482" t="s">
        <v>355</v>
      </c>
      <c r="C142" s="482"/>
      <c r="D142" s="486">
        <f t="shared" si="64"/>
        <v>0</v>
      </c>
      <c r="E142" s="486">
        <f t="shared" si="65"/>
        <v>0</v>
      </c>
      <c r="F142" s="488">
        <v>0</v>
      </c>
      <c r="G142" s="488">
        <v>0</v>
      </c>
      <c r="H142" s="488">
        <v>0</v>
      </c>
      <c r="I142" s="488">
        <v>0</v>
      </c>
      <c r="J142" s="488">
        <v>0</v>
      </c>
      <c r="K142" s="488">
        <v>0</v>
      </c>
      <c r="L142" s="488">
        <v>0</v>
      </c>
      <c r="M142" s="488">
        <v>0</v>
      </c>
      <c r="N142" s="488">
        <v>0</v>
      </c>
      <c r="O142" s="488">
        <v>0</v>
      </c>
      <c r="P142" s="488">
        <v>0</v>
      </c>
      <c r="Q142" s="488">
        <v>0</v>
      </c>
      <c r="R142" s="488">
        <v>0</v>
      </c>
      <c r="S142" s="488">
        <v>0</v>
      </c>
    </row>
    <row r="143" spans="1:20" s="477" customFormat="1" ht="14.45" hidden="1" customHeight="1" x14ac:dyDescent="0.2">
      <c r="A143" s="480"/>
      <c r="B143" s="482" t="s">
        <v>356</v>
      </c>
      <c r="C143" s="482"/>
      <c r="D143" s="486">
        <f t="shared" si="64"/>
        <v>0</v>
      </c>
      <c r="E143" s="486">
        <f t="shared" si="65"/>
        <v>0</v>
      </c>
      <c r="F143" s="488">
        <v>0</v>
      </c>
      <c r="G143" s="488">
        <v>0</v>
      </c>
      <c r="H143" s="488">
        <v>0</v>
      </c>
      <c r="I143" s="488">
        <v>0</v>
      </c>
      <c r="J143" s="488">
        <v>0</v>
      </c>
      <c r="K143" s="488">
        <v>0</v>
      </c>
      <c r="L143" s="488">
        <v>0</v>
      </c>
      <c r="M143" s="488">
        <v>0</v>
      </c>
      <c r="N143" s="488">
        <v>0</v>
      </c>
      <c r="O143" s="488">
        <v>0</v>
      </c>
      <c r="P143" s="488">
        <v>0</v>
      </c>
      <c r="Q143" s="488">
        <v>0</v>
      </c>
      <c r="R143" s="488">
        <v>0</v>
      </c>
      <c r="S143" s="488">
        <v>0</v>
      </c>
    </row>
    <row r="144" spans="1:20" s="477" customFormat="1" ht="14.45" hidden="1" customHeight="1" x14ac:dyDescent="0.2">
      <c r="A144" s="480"/>
      <c r="B144" s="482" t="s">
        <v>357</v>
      </c>
      <c r="C144" s="482"/>
      <c r="D144" s="486">
        <f t="shared" si="64"/>
        <v>19372400</v>
      </c>
      <c r="E144" s="486">
        <f t="shared" si="65"/>
        <v>19372400</v>
      </c>
      <c r="F144" s="487">
        <f t="shared" ref="F144:S144" si="66">F141-F142+F143</f>
        <v>0</v>
      </c>
      <c r="G144" s="488">
        <f t="shared" si="66"/>
        <v>0</v>
      </c>
      <c r="H144" s="488">
        <f t="shared" si="66"/>
        <v>0</v>
      </c>
      <c r="I144" s="488">
        <f t="shared" si="66"/>
        <v>0</v>
      </c>
      <c r="J144" s="488">
        <f t="shared" si="66"/>
        <v>0</v>
      </c>
      <c r="K144" s="488">
        <f t="shared" si="66"/>
        <v>0</v>
      </c>
      <c r="L144" s="487">
        <f t="shared" si="66"/>
        <v>0</v>
      </c>
      <c r="M144" s="487">
        <f t="shared" si="66"/>
        <v>19372400</v>
      </c>
      <c r="N144" s="488">
        <f t="shared" si="66"/>
        <v>0</v>
      </c>
      <c r="O144" s="488">
        <f t="shared" si="66"/>
        <v>0</v>
      </c>
      <c r="P144" s="488">
        <f t="shared" si="66"/>
        <v>0</v>
      </c>
      <c r="Q144" s="488">
        <f t="shared" si="66"/>
        <v>0</v>
      </c>
      <c r="R144" s="488">
        <f t="shared" si="66"/>
        <v>0</v>
      </c>
      <c r="S144" s="488">
        <f t="shared" si="66"/>
        <v>0</v>
      </c>
    </row>
    <row r="145" spans="1:19" s="477" customFormat="1" ht="14.45" hidden="1" customHeight="1" x14ac:dyDescent="0.2">
      <c r="A145" s="480"/>
      <c r="B145" s="482" t="s">
        <v>358</v>
      </c>
      <c r="C145" s="482"/>
      <c r="D145" s="486">
        <f t="shared" si="64"/>
        <v>19372400</v>
      </c>
      <c r="E145" s="486">
        <f t="shared" si="65"/>
        <v>19372400</v>
      </c>
      <c r="F145" s="488">
        <v>0</v>
      </c>
      <c r="G145" s="488">
        <v>0</v>
      </c>
      <c r="H145" s="488">
        <v>0</v>
      </c>
      <c r="I145" s="488">
        <v>0</v>
      </c>
      <c r="J145" s="488">
        <v>0</v>
      </c>
      <c r="K145" s="488">
        <v>0</v>
      </c>
      <c r="L145" s="488">
        <v>0</v>
      </c>
      <c r="M145" s="487">
        <f>'PB04'!H40</f>
        <v>19372400</v>
      </c>
      <c r="N145" s="488">
        <v>0</v>
      </c>
      <c r="O145" s="488">
        <v>0</v>
      </c>
      <c r="P145" s="488">
        <v>0</v>
      </c>
      <c r="Q145" s="488">
        <v>0</v>
      </c>
      <c r="R145" s="488">
        <v>0</v>
      </c>
      <c r="S145" s="488">
        <v>0</v>
      </c>
    </row>
    <row r="146" spans="1:19" s="477" customFormat="1" ht="14.45" hidden="1" customHeight="1" x14ac:dyDescent="0.2">
      <c r="A146" s="480"/>
      <c r="B146" s="482" t="s">
        <v>359</v>
      </c>
      <c r="C146" s="482"/>
      <c r="D146" s="486">
        <f t="shared" si="64"/>
        <v>0</v>
      </c>
      <c r="E146" s="486">
        <f t="shared" si="65"/>
        <v>0</v>
      </c>
      <c r="F146" s="489">
        <f t="shared" ref="F146:S146" si="67">F144-F145</f>
        <v>0</v>
      </c>
      <c r="G146" s="489">
        <f t="shared" si="67"/>
        <v>0</v>
      </c>
      <c r="H146" s="489">
        <f t="shared" si="67"/>
        <v>0</v>
      </c>
      <c r="I146" s="489">
        <f t="shared" si="67"/>
        <v>0</v>
      </c>
      <c r="J146" s="489">
        <f t="shared" si="67"/>
        <v>0</v>
      </c>
      <c r="K146" s="489">
        <f t="shared" si="67"/>
        <v>0</v>
      </c>
      <c r="L146" s="489">
        <f t="shared" si="67"/>
        <v>0</v>
      </c>
      <c r="M146" s="489">
        <f t="shared" si="67"/>
        <v>0</v>
      </c>
      <c r="N146" s="489">
        <f t="shared" si="67"/>
        <v>0</v>
      </c>
      <c r="O146" s="489">
        <f t="shared" si="67"/>
        <v>0</v>
      </c>
      <c r="P146" s="489">
        <f t="shared" si="67"/>
        <v>0</v>
      </c>
      <c r="Q146" s="489">
        <f t="shared" si="67"/>
        <v>0</v>
      </c>
      <c r="R146" s="489">
        <f t="shared" si="67"/>
        <v>0</v>
      </c>
      <c r="S146" s="489">
        <f t="shared" si="67"/>
        <v>0</v>
      </c>
    </row>
    <row r="147" spans="1:19" s="477" customFormat="1" ht="14.45" hidden="1" customHeight="1" x14ac:dyDescent="0.2">
      <c r="A147" s="480"/>
      <c r="B147" s="482" t="s">
        <v>360</v>
      </c>
      <c r="C147" s="482"/>
      <c r="D147" s="493">
        <f>D145/D144</f>
        <v>1</v>
      </c>
      <c r="E147" s="474">
        <f>E145/E144</f>
        <v>1</v>
      </c>
      <c r="F147" s="482"/>
      <c r="G147" s="482"/>
      <c r="H147" s="482"/>
      <c r="I147" s="482"/>
      <c r="J147" s="482"/>
      <c r="K147" s="482"/>
      <c r="L147" s="482"/>
      <c r="M147" s="474">
        <f>M145/M144</f>
        <v>1</v>
      </c>
      <c r="N147" s="482"/>
      <c r="O147" s="482"/>
      <c r="P147" s="482"/>
      <c r="Q147" s="482"/>
      <c r="R147" s="482"/>
      <c r="S147" s="482"/>
    </row>
    <row r="148" spans="1:19" s="477" customFormat="1" ht="14.45" hidden="1" customHeight="1" x14ac:dyDescent="0.2">
      <c r="A148" s="480">
        <v>5</v>
      </c>
      <c r="B148" s="491" t="s">
        <v>616</v>
      </c>
      <c r="C148" s="484">
        <v>5400208756</v>
      </c>
      <c r="D148" s="482"/>
      <c r="E148" s="482"/>
      <c r="F148" s="482"/>
      <c r="G148" s="482"/>
      <c r="H148" s="482"/>
      <c r="I148" s="482"/>
      <c r="J148" s="482"/>
      <c r="K148" s="482"/>
      <c r="L148" s="482"/>
      <c r="M148" s="482"/>
      <c r="N148" s="482"/>
      <c r="O148" s="482"/>
      <c r="P148" s="482"/>
      <c r="Q148" s="482"/>
      <c r="R148" s="482"/>
      <c r="S148" s="482"/>
    </row>
    <row r="149" spans="1:19" s="477" customFormat="1" ht="14.45" hidden="1" customHeight="1" x14ac:dyDescent="0.2">
      <c r="A149" s="480"/>
      <c r="B149" s="482" t="s">
        <v>354</v>
      </c>
      <c r="D149" s="486">
        <f t="shared" ref="D149:D154" si="68">E149+O149+P149+Q149+R149+S149</f>
        <v>64975150</v>
      </c>
      <c r="E149" s="486">
        <f t="shared" ref="E149:E154" si="69">F149+G149+H149+I149+J149+K149+L149+M149+N149</f>
        <v>64975150</v>
      </c>
      <c r="F149" s="486">
        <v>0</v>
      </c>
      <c r="G149" s="486">
        <v>0</v>
      </c>
      <c r="H149" s="488">
        <v>0</v>
      </c>
      <c r="I149" s="488">
        <v>0</v>
      </c>
      <c r="J149" s="488">
        <v>0</v>
      </c>
      <c r="K149" s="488">
        <v>0</v>
      </c>
      <c r="L149" s="486">
        <v>0</v>
      </c>
      <c r="M149" s="486">
        <v>64975150</v>
      </c>
      <c r="N149" s="488">
        <v>0</v>
      </c>
      <c r="O149" s="488">
        <v>0</v>
      </c>
      <c r="P149" s="488">
        <v>0</v>
      </c>
      <c r="Q149" s="488">
        <v>0</v>
      </c>
      <c r="R149" s="486">
        <v>0</v>
      </c>
      <c r="S149" s="488">
        <v>0</v>
      </c>
    </row>
    <row r="150" spans="1:19" s="477" customFormat="1" ht="14.45" hidden="1" customHeight="1" x14ac:dyDescent="0.2">
      <c r="A150" s="480"/>
      <c r="B150" s="482" t="s">
        <v>355</v>
      </c>
      <c r="C150" s="482"/>
      <c r="D150" s="486">
        <f t="shared" si="68"/>
        <v>0</v>
      </c>
      <c r="E150" s="486">
        <f t="shared" si="69"/>
        <v>0</v>
      </c>
      <c r="F150" s="488">
        <v>0</v>
      </c>
      <c r="G150" s="488">
        <v>0</v>
      </c>
      <c r="H150" s="488">
        <v>0</v>
      </c>
      <c r="I150" s="488">
        <v>0</v>
      </c>
      <c r="J150" s="488">
        <v>0</v>
      </c>
      <c r="K150" s="488">
        <v>0</v>
      </c>
      <c r="L150" s="488">
        <v>0</v>
      </c>
      <c r="M150" s="488">
        <v>0</v>
      </c>
      <c r="N150" s="488">
        <v>0</v>
      </c>
      <c r="O150" s="488">
        <v>0</v>
      </c>
      <c r="P150" s="488">
        <v>0</v>
      </c>
      <c r="Q150" s="488">
        <v>0</v>
      </c>
      <c r="R150" s="488">
        <v>0</v>
      </c>
      <c r="S150" s="488">
        <v>0</v>
      </c>
    </row>
    <row r="151" spans="1:19" s="477" customFormat="1" ht="14.45" hidden="1" customHeight="1" x14ac:dyDescent="0.2">
      <c r="A151" s="480"/>
      <c r="B151" s="482" t="s">
        <v>356</v>
      </c>
      <c r="C151" s="482"/>
      <c r="D151" s="486">
        <f t="shared" si="68"/>
        <v>0</v>
      </c>
      <c r="E151" s="486">
        <f t="shared" si="69"/>
        <v>0</v>
      </c>
      <c r="F151" s="488">
        <v>0</v>
      </c>
      <c r="G151" s="488">
        <v>0</v>
      </c>
      <c r="H151" s="488">
        <v>0</v>
      </c>
      <c r="I151" s="488">
        <v>0</v>
      </c>
      <c r="J151" s="488">
        <v>0</v>
      </c>
      <c r="K151" s="488">
        <v>0</v>
      </c>
      <c r="L151" s="488">
        <v>0</v>
      </c>
      <c r="M151" s="488">
        <v>0</v>
      </c>
      <c r="N151" s="488">
        <v>0</v>
      </c>
      <c r="O151" s="488">
        <v>0</v>
      </c>
      <c r="P151" s="488">
        <v>0</v>
      </c>
      <c r="Q151" s="488">
        <v>0</v>
      </c>
      <c r="R151" s="488">
        <v>0</v>
      </c>
      <c r="S151" s="488">
        <v>0</v>
      </c>
    </row>
    <row r="152" spans="1:19" s="477" customFormat="1" ht="14.45" hidden="1" customHeight="1" x14ac:dyDescent="0.2">
      <c r="A152" s="480"/>
      <c r="B152" s="482" t="s">
        <v>357</v>
      </c>
      <c r="C152" s="482"/>
      <c r="D152" s="486">
        <f t="shared" si="68"/>
        <v>64975150</v>
      </c>
      <c r="E152" s="486">
        <f t="shared" si="69"/>
        <v>64975150</v>
      </c>
      <c r="F152" s="487">
        <f t="shared" ref="F152:S152" si="70">F149-F150+F151</f>
        <v>0</v>
      </c>
      <c r="G152" s="488">
        <f t="shared" si="70"/>
        <v>0</v>
      </c>
      <c r="H152" s="488">
        <f t="shared" si="70"/>
        <v>0</v>
      </c>
      <c r="I152" s="488">
        <f t="shared" si="70"/>
        <v>0</v>
      </c>
      <c r="J152" s="488">
        <f t="shared" si="70"/>
        <v>0</v>
      </c>
      <c r="K152" s="488">
        <f t="shared" si="70"/>
        <v>0</v>
      </c>
      <c r="L152" s="487">
        <f t="shared" si="70"/>
        <v>0</v>
      </c>
      <c r="M152" s="487">
        <f t="shared" si="70"/>
        <v>64975150</v>
      </c>
      <c r="N152" s="488">
        <f t="shared" si="70"/>
        <v>0</v>
      </c>
      <c r="O152" s="488">
        <f t="shared" si="70"/>
        <v>0</v>
      </c>
      <c r="P152" s="488">
        <f t="shared" si="70"/>
        <v>0</v>
      </c>
      <c r="Q152" s="488">
        <f t="shared" si="70"/>
        <v>0</v>
      </c>
      <c r="R152" s="488">
        <f t="shared" si="70"/>
        <v>0</v>
      </c>
      <c r="S152" s="488">
        <f t="shared" si="70"/>
        <v>0</v>
      </c>
    </row>
    <row r="153" spans="1:19" s="477" customFormat="1" ht="14.45" hidden="1" customHeight="1" x14ac:dyDescent="0.2">
      <c r="A153" s="480"/>
      <c r="B153" s="482" t="s">
        <v>358</v>
      </c>
      <c r="C153" s="482"/>
      <c r="D153" s="486">
        <f t="shared" si="68"/>
        <v>64975150</v>
      </c>
      <c r="E153" s="486">
        <f t="shared" si="69"/>
        <v>64975150</v>
      </c>
      <c r="F153" s="488">
        <v>0</v>
      </c>
      <c r="G153" s="488">
        <v>0</v>
      </c>
      <c r="H153" s="488">
        <v>0</v>
      </c>
      <c r="I153" s="488">
        <v>0</v>
      </c>
      <c r="J153" s="488">
        <v>0</v>
      </c>
      <c r="K153" s="488">
        <v>0</v>
      </c>
      <c r="L153" s="488">
        <v>0</v>
      </c>
      <c r="M153" s="487">
        <f>'PB04'!H41</f>
        <v>64975150</v>
      </c>
      <c r="N153" s="488">
        <v>0</v>
      </c>
      <c r="O153" s="488">
        <v>0</v>
      </c>
      <c r="P153" s="488">
        <v>0</v>
      </c>
      <c r="Q153" s="488">
        <v>0</v>
      </c>
      <c r="R153" s="488">
        <v>0</v>
      </c>
      <c r="S153" s="488">
        <v>0</v>
      </c>
    </row>
    <row r="154" spans="1:19" s="477" customFormat="1" ht="14.45" hidden="1" customHeight="1" x14ac:dyDescent="0.2">
      <c r="A154" s="480"/>
      <c r="B154" s="482" t="s">
        <v>359</v>
      </c>
      <c r="C154" s="482"/>
      <c r="D154" s="486">
        <f t="shared" si="68"/>
        <v>0</v>
      </c>
      <c r="E154" s="486">
        <f t="shared" si="69"/>
        <v>0</v>
      </c>
      <c r="F154" s="489">
        <f t="shared" ref="F154:S154" si="71">F152-F153</f>
        <v>0</v>
      </c>
      <c r="G154" s="489">
        <f t="shared" si="71"/>
        <v>0</v>
      </c>
      <c r="H154" s="489">
        <f t="shared" si="71"/>
        <v>0</v>
      </c>
      <c r="I154" s="489">
        <f t="shared" si="71"/>
        <v>0</v>
      </c>
      <c r="J154" s="489">
        <f t="shared" si="71"/>
        <v>0</v>
      </c>
      <c r="K154" s="489">
        <f t="shared" si="71"/>
        <v>0</v>
      </c>
      <c r="L154" s="489">
        <f t="shared" si="71"/>
        <v>0</v>
      </c>
      <c r="M154" s="489">
        <f t="shared" si="71"/>
        <v>0</v>
      </c>
      <c r="N154" s="489">
        <f t="shared" si="71"/>
        <v>0</v>
      </c>
      <c r="O154" s="489">
        <f t="shared" si="71"/>
        <v>0</v>
      </c>
      <c r="P154" s="489">
        <f t="shared" si="71"/>
        <v>0</v>
      </c>
      <c r="Q154" s="489">
        <f t="shared" si="71"/>
        <v>0</v>
      </c>
      <c r="R154" s="489">
        <f t="shared" si="71"/>
        <v>0</v>
      </c>
      <c r="S154" s="489">
        <f t="shared" si="71"/>
        <v>0</v>
      </c>
    </row>
    <row r="155" spans="1:19" s="477" customFormat="1" ht="14.45" hidden="1" customHeight="1" x14ac:dyDescent="0.2">
      <c r="A155" s="480"/>
      <c r="B155" s="482" t="s">
        <v>360</v>
      </c>
      <c r="C155" s="482"/>
      <c r="D155" s="493">
        <f>D153/D152</f>
        <v>1</v>
      </c>
      <c r="E155" s="474">
        <f>E153/E152</f>
        <v>1</v>
      </c>
      <c r="F155" s="482"/>
      <c r="G155" s="482"/>
      <c r="H155" s="482"/>
      <c r="I155" s="482"/>
      <c r="J155" s="482"/>
      <c r="K155" s="482"/>
      <c r="L155" s="482"/>
      <c r="M155" s="474">
        <f>M153/M152</f>
        <v>1</v>
      </c>
      <c r="N155" s="482"/>
      <c r="O155" s="482"/>
      <c r="P155" s="482"/>
      <c r="Q155" s="482"/>
      <c r="R155" s="482"/>
      <c r="S155" s="482"/>
    </row>
    <row r="156" spans="1:19" s="477" customFormat="1" ht="14.45" customHeight="1" x14ac:dyDescent="0.2">
      <c r="A156" s="480" t="s">
        <v>18</v>
      </c>
      <c r="B156" s="491" t="s">
        <v>617</v>
      </c>
      <c r="C156" s="490"/>
      <c r="D156" s="482"/>
      <c r="E156" s="482"/>
      <c r="F156" s="482"/>
      <c r="G156" s="482"/>
      <c r="H156" s="471"/>
      <c r="I156" s="471"/>
      <c r="J156" s="471"/>
      <c r="K156" s="471"/>
      <c r="L156" s="471"/>
      <c r="M156" s="471"/>
      <c r="N156" s="471"/>
      <c r="O156" s="471"/>
      <c r="P156" s="471"/>
      <c r="Q156" s="471"/>
      <c r="R156" s="471"/>
      <c r="S156" s="471"/>
    </row>
    <row r="157" spans="1:19" s="477" customFormat="1" ht="14.45" customHeight="1" x14ac:dyDescent="0.2">
      <c r="A157" s="485"/>
      <c r="B157" s="482" t="s">
        <v>354</v>
      </c>
      <c r="C157" s="490"/>
      <c r="D157" s="486">
        <f>D165+D173+D181+D189</f>
        <v>2462883868</v>
      </c>
      <c r="E157" s="486">
        <f t="shared" ref="E157:Q157" si="72">E165+E173+E181+E189</f>
        <v>1216661982</v>
      </c>
      <c r="F157" s="486">
        <f t="shared" si="72"/>
        <v>1041823000</v>
      </c>
      <c r="G157" s="486">
        <f t="shared" si="72"/>
        <v>174838982</v>
      </c>
      <c r="H157" s="478">
        <f t="shared" si="72"/>
        <v>0</v>
      </c>
      <c r="I157" s="478">
        <f t="shared" si="72"/>
        <v>0</v>
      </c>
      <c r="J157" s="478">
        <f t="shared" si="72"/>
        <v>0</v>
      </c>
      <c r="K157" s="478">
        <f t="shared" si="72"/>
        <v>0</v>
      </c>
      <c r="L157" s="478">
        <f t="shared" si="72"/>
        <v>0</v>
      </c>
      <c r="M157" s="478">
        <f t="shared" si="72"/>
        <v>0</v>
      </c>
      <c r="N157" s="478">
        <f t="shared" si="72"/>
        <v>0</v>
      </c>
      <c r="O157" s="478">
        <f t="shared" si="72"/>
        <v>0</v>
      </c>
      <c r="P157" s="478">
        <f t="shared" si="72"/>
        <v>0</v>
      </c>
      <c r="Q157" s="478">
        <f t="shared" si="72"/>
        <v>0</v>
      </c>
      <c r="R157" s="478"/>
      <c r="S157" s="478"/>
    </row>
    <row r="158" spans="1:19" s="477" customFormat="1" ht="14.45" customHeight="1" x14ac:dyDescent="0.2">
      <c r="A158" s="485"/>
      <c r="B158" s="482" t="s">
        <v>355</v>
      </c>
      <c r="C158" s="490"/>
      <c r="D158" s="486">
        <f t="shared" ref="D158:Q162" si="73">D166+D174+D182+D190</f>
        <v>0</v>
      </c>
      <c r="E158" s="486">
        <f t="shared" si="73"/>
        <v>0</v>
      </c>
      <c r="F158" s="486">
        <f t="shared" si="73"/>
        <v>0</v>
      </c>
      <c r="G158" s="486">
        <f t="shared" si="73"/>
        <v>0</v>
      </c>
      <c r="H158" s="478">
        <f t="shared" si="73"/>
        <v>0</v>
      </c>
      <c r="I158" s="478">
        <f t="shared" si="73"/>
        <v>0</v>
      </c>
      <c r="J158" s="478">
        <f t="shared" si="73"/>
        <v>0</v>
      </c>
      <c r="K158" s="478">
        <f t="shared" si="73"/>
        <v>0</v>
      </c>
      <c r="L158" s="478">
        <f t="shared" si="73"/>
        <v>0</v>
      </c>
      <c r="M158" s="478">
        <f t="shared" si="73"/>
        <v>0</v>
      </c>
      <c r="N158" s="478">
        <f t="shared" si="73"/>
        <v>0</v>
      </c>
      <c r="O158" s="478">
        <f t="shared" si="73"/>
        <v>0</v>
      </c>
      <c r="P158" s="478">
        <f t="shared" si="73"/>
        <v>0</v>
      </c>
      <c r="Q158" s="478">
        <f t="shared" si="73"/>
        <v>0</v>
      </c>
      <c r="R158" s="478"/>
      <c r="S158" s="478"/>
    </row>
    <row r="159" spans="1:19" s="477" customFormat="1" ht="14.45" customHeight="1" x14ac:dyDescent="0.2">
      <c r="A159" s="485"/>
      <c r="B159" s="482" t="s">
        <v>356</v>
      </c>
      <c r="C159" s="490"/>
      <c r="D159" s="486">
        <f t="shared" si="73"/>
        <v>0</v>
      </c>
      <c r="E159" s="486">
        <f t="shared" si="73"/>
        <v>0</v>
      </c>
      <c r="F159" s="486">
        <f t="shared" si="73"/>
        <v>0</v>
      </c>
      <c r="G159" s="486">
        <f t="shared" si="73"/>
        <v>0</v>
      </c>
      <c r="H159" s="478">
        <f t="shared" si="73"/>
        <v>0</v>
      </c>
      <c r="I159" s="478">
        <f t="shared" si="73"/>
        <v>0</v>
      </c>
      <c r="J159" s="478">
        <f t="shared" si="73"/>
        <v>0</v>
      </c>
      <c r="K159" s="478">
        <f t="shared" si="73"/>
        <v>0</v>
      </c>
      <c r="L159" s="478">
        <f t="shared" si="73"/>
        <v>0</v>
      </c>
      <c r="M159" s="478">
        <f t="shared" si="73"/>
        <v>0</v>
      </c>
      <c r="N159" s="478">
        <f t="shared" si="73"/>
        <v>0</v>
      </c>
      <c r="O159" s="478">
        <f t="shared" si="73"/>
        <v>0</v>
      </c>
      <c r="P159" s="478">
        <f t="shared" si="73"/>
        <v>0</v>
      </c>
      <c r="Q159" s="478">
        <f t="shared" si="73"/>
        <v>0</v>
      </c>
      <c r="R159" s="478"/>
      <c r="S159" s="478"/>
    </row>
    <row r="160" spans="1:19" s="477" customFormat="1" ht="14.45" customHeight="1" x14ac:dyDescent="0.2">
      <c r="A160" s="485"/>
      <c r="B160" s="482" t="s">
        <v>357</v>
      </c>
      <c r="C160" s="490"/>
      <c r="D160" s="486">
        <f t="shared" si="73"/>
        <v>2462883868</v>
      </c>
      <c r="E160" s="486">
        <f t="shared" si="73"/>
        <v>1216661982</v>
      </c>
      <c r="F160" s="486">
        <f t="shared" si="73"/>
        <v>1041823000</v>
      </c>
      <c r="G160" s="486">
        <f t="shared" si="73"/>
        <v>174838982</v>
      </c>
      <c r="H160" s="478">
        <f t="shared" si="73"/>
        <v>0</v>
      </c>
      <c r="I160" s="478">
        <f t="shared" si="73"/>
        <v>0</v>
      </c>
      <c r="J160" s="478">
        <f t="shared" si="73"/>
        <v>0</v>
      </c>
      <c r="K160" s="478">
        <f t="shared" si="73"/>
        <v>0</v>
      </c>
      <c r="L160" s="478">
        <f t="shared" si="73"/>
        <v>0</v>
      </c>
      <c r="M160" s="478">
        <f t="shared" si="73"/>
        <v>0</v>
      </c>
      <c r="N160" s="478">
        <f t="shared" si="73"/>
        <v>0</v>
      </c>
      <c r="O160" s="478">
        <f t="shared" si="73"/>
        <v>0</v>
      </c>
      <c r="P160" s="478">
        <f t="shared" si="73"/>
        <v>0</v>
      </c>
      <c r="Q160" s="478">
        <f t="shared" si="73"/>
        <v>0</v>
      </c>
      <c r="R160" s="478"/>
      <c r="S160" s="478"/>
    </row>
    <row r="161" spans="1:20" s="477" customFormat="1" ht="14.45" customHeight="1" x14ac:dyDescent="0.2">
      <c r="A161" s="485"/>
      <c r="B161" s="482" t="s">
        <v>358</v>
      </c>
      <c r="C161" s="490"/>
      <c r="D161" s="486">
        <f t="shared" si="73"/>
        <v>2462883382</v>
      </c>
      <c r="E161" s="486">
        <f t="shared" si="73"/>
        <v>1216661496</v>
      </c>
      <c r="F161" s="486">
        <f t="shared" si="73"/>
        <v>1041822589</v>
      </c>
      <c r="G161" s="486">
        <f t="shared" si="73"/>
        <v>174838907</v>
      </c>
      <c r="H161" s="478">
        <f t="shared" si="73"/>
        <v>0</v>
      </c>
      <c r="I161" s="478">
        <f t="shared" si="73"/>
        <v>0</v>
      </c>
      <c r="J161" s="478">
        <f t="shared" si="73"/>
        <v>0</v>
      </c>
      <c r="K161" s="478">
        <f t="shared" si="73"/>
        <v>0</v>
      </c>
      <c r="L161" s="478">
        <f t="shared" si="73"/>
        <v>0</v>
      </c>
      <c r="M161" s="478">
        <f t="shared" si="73"/>
        <v>0</v>
      </c>
      <c r="N161" s="478">
        <f t="shared" si="73"/>
        <v>0</v>
      </c>
      <c r="O161" s="478">
        <f t="shared" si="73"/>
        <v>0</v>
      </c>
      <c r="P161" s="478">
        <f t="shared" si="73"/>
        <v>0</v>
      </c>
      <c r="Q161" s="478">
        <f t="shared" si="73"/>
        <v>0</v>
      </c>
      <c r="R161" s="478"/>
      <c r="S161" s="478"/>
    </row>
    <row r="162" spans="1:20" s="477" customFormat="1" ht="14.45" customHeight="1" x14ac:dyDescent="0.2">
      <c r="A162" s="485"/>
      <c r="B162" s="482" t="s">
        <v>359</v>
      </c>
      <c r="C162" s="490"/>
      <c r="D162" s="486">
        <f>D170+D178+D186+D194</f>
        <v>486</v>
      </c>
      <c r="E162" s="486">
        <f t="shared" si="73"/>
        <v>486</v>
      </c>
      <c r="F162" s="486">
        <f t="shared" si="73"/>
        <v>411</v>
      </c>
      <c r="G162" s="486">
        <f t="shared" si="73"/>
        <v>75</v>
      </c>
      <c r="H162" s="478">
        <f t="shared" si="73"/>
        <v>0</v>
      </c>
      <c r="I162" s="478">
        <f t="shared" si="73"/>
        <v>0</v>
      </c>
      <c r="J162" s="478">
        <f t="shared" si="73"/>
        <v>0</v>
      </c>
      <c r="K162" s="478">
        <f t="shared" si="73"/>
        <v>0</v>
      </c>
      <c r="L162" s="478">
        <f t="shared" si="73"/>
        <v>0</v>
      </c>
      <c r="M162" s="478">
        <f t="shared" si="73"/>
        <v>0</v>
      </c>
      <c r="N162" s="478">
        <f t="shared" si="73"/>
        <v>0</v>
      </c>
      <c r="O162" s="478">
        <f t="shared" si="73"/>
        <v>0</v>
      </c>
      <c r="P162" s="478">
        <f t="shared" si="73"/>
        <v>0</v>
      </c>
      <c r="Q162" s="478">
        <f t="shared" si="73"/>
        <v>0</v>
      </c>
      <c r="R162" s="478"/>
      <c r="S162" s="478"/>
    </row>
    <row r="163" spans="1:20" s="477" customFormat="1" ht="14.45" customHeight="1" x14ac:dyDescent="0.2">
      <c r="A163" s="485"/>
      <c r="B163" s="482" t="s">
        <v>360</v>
      </c>
      <c r="C163" s="490"/>
      <c r="D163" s="495">
        <f>D161/D160</f>
        <v>0.99999980267035471</v>
      </c>
      <c r="E163" s="495">
        <f>E161/E160</f>
        <v>0.99999960054640713</v>
      </c>
      <c r="F163" s="495">
        <f>F161/F160</f>
        <v>0.99999960549920663</v>
      </c>
      <c r="G163" s="495">
        <f>G161/G160</f>
        <v>0.99999957103387849</v>
      </c>
      <c r="H163" s="471"/>
      <c r="I163" s="471"/>
      <c r="J163" s="471"/>
      <c r="K163" s="471"/>
      <c r="L163" s="471"/>
      <c r="M163" s="471"/>
      <c r="N163" s="471"/>
      <c r="O163" s="471"/>
      <c r="P163" s="471"/>
      <c r="Q163" s="471"/>
      <c r="R163" s="493"/>
      <c r="S163" s="493"/>
    </row>
    <row r="164" spans="1:20" s="477" customFormat="1" ht="14.45" hidden="1" customHeight="1" x14ac:dyDescent="0.2">
      <c r="A164" s="480">
        <v>1</v>
      </c>
      <c r="B164" s="491" t="s">
        <v>618</v>
      </c>
      <c r="C164" s="594">
        <v>5400245148</v>
      </c>
      <c r="D164" s="482"/>
      <c r="E164" s="482"/>
      <c r="F164" s="482"/>
      <c r="G164" s="482"/>
      <c r="H164" s="482"/>
      <c r="I164" s="482"/>
      <c r="J164" s="482"/>
      <c r="K164" s="482"/>
      <c r="L164" s="482"/>
      <c r="M164" s="486"/>
      <c r="N164" s="482"/>
      <c r="O164" s="482"/>
      <c r="P164" s="482"/>
      <c r="Q164" s="482"/>
      <c r="R164" s="482"/>
      <c r="S164" s="482"/>
      <c r="T164" s="477" t="s">
        <v>664</v>
      </c>
    </row>
    <row r="165" spans="1:20" s="477" customFormat="1" ht="14.45" hidden="1" customHeight="1" x14ac:dyDescent="0.2">
      <c r="A165" s="480"/>
      <c r="B165" s="482" t="s">
        <v>354</v>
      </c>
      <c r="D165" s="486">
        <f t="shared" ref="D165:D170" si="74">E165+O165+P165+Q165+R165+S165</f>
        <v>111120982</v>
      </c>
      <c r="E165" s="486">
        <f t="shared" ref="E165:E170" si="75">F165+G165+H165+I165+J165+K165+L165+M165+N165</f>
        <v>26668618</v>
      </c>
      <c r="F165" s="486">
        <v>0</v>
      </c>
      <c r="G165" s="486">
        <v>26668618</v>
      </c>
      <c r="H165" s="488">
        <v>0</v>
      </c>
      <c r="I165" s="488">
        <v>0</v>
      </c>
      <c r="J165" s="488">
        <v>0</v>
      </c>
      <c r="K165" s="488">
        <v>0</v>
      </c>
      <c r="L165" s="486">
        <v>0</v>
      </c>
      <c r="M165" s="486">
        <v>0</v>
      </c>
      <c r="N165" s="488">
        <v>0</v>
      </c>
      <c r="O165" s="488">
        <v>0</v>
      </c>
      <c r="P165" s="488">
        <v>0</v>
      </c>
      <c r="Q165" s="488">
        <v>0</v>
      </c>
      <c r="R165" s="486">
        <v>84452364</v>
      </c>
      <c r="S165" s="488">
        <v>0</v>
      </c>
    </row>
    <row r="166" spans="1:20" s="477" customFormat="1" ht="14.45" hidden="1" customHeight="1" x14ac:dyDescent="0.2">
      <c r="A166" s="480"/>
      <c r="B166" s="482" t="s">
        <v>355</v>
      </c>
      <c r="C166" s="482"/>
      <c r="D166" s="486">
        <f t="shared" si="74"/>
        <v>0</v>
      </c>
      <c r="E166" s="486">
        <f t="shared" si="75"/>
        <v>0</v>
      </c>
      <c r="F166" s="488">
        <v>0</v>
      </c>
      <c r="G166" s="488">
        <v>0</v>
      </c>
      <c r="H166" s="488">
        <v>0</v>
      </c>
      <c r="I166" s="488">
        <v>0</v>
      </c>
      <c r="J166" s="488">
        <v>0</v>
      </c>
      <c r="K166" s="488">
        <v>0</v>
      </c>
      <c r="L166" s="488">
        <v>0</v>
      </c>
      <c r="M166" s="488">
        <v>0</v>
      </c>
      <c r="N166" s="488">
        <v>0</v>
      </c>
      <c r="O166" s="488">
        <v>0</v>
      </c>
      <c r="P166" s="488">
        <v>0</v>
      </c>
      <c r="Q166" s="488">
        <v>0</v>
      </c>
      <c r="R166" s="488">
        <v>0</v>
      </c>
      <c r="S166" s="488">
        <v>0</v>
      </c>
    </row>
    <row r="167" spans="1:20" s="477" customFormat="1" ht="14.45" hidden="1" customHeight="1" x14ac:dyDescent="0.2">
      <c r="A167" s="480"/>
      <c r="B167" s="482" t="s">
        <v>356</v>
      </c>
      <c r="C167" s="482"/>
      <c r="D167" s="486">
        <f t="shared" si="74"/>
        <v>0</v>
      </c>
      <c r="E167" s="486">
        <f t="shared" si="75"/>
        <v>0</v>
      </c>
      <c r="F167" s="488">
        <v>0</v>
      </c>
      <c r="G167" s="488">
        <v>0</v>
      </c>
      <c r="H167" s="488">
        <v>0</v>
      </c>
      <c r="I167" s="488">
        <v>0</v>
      </c>
      <c r="J167" s="488">
        <v>0</v>
      </c>
      <c r="K167" s="488">
        <v>0</v>
      </c>
      <c r="L167" s="488">
        <v>0</v>
      </c>
      <c r="M167" s="488">
        <v>0</v>
      </c>
      <c r="N167" s="488">
        <v>0</v>
      </c>
      <c r="O167" s="488">
        <v>0</v>
      </c>
      <c r="P167" s="488">
        <v>0</v>
      </c>
      <c r="Q167" s="488">
        <v>0</v>
      </c>
      <c r="R167" s="488">
        <v>0</v>
      </c>
      <c r="S167" s="488">
        <v>0</v>
      </c>
    </row>
    <row r="168" spans="1:20" s="477" customFormat="1" ht="14.45" hidden="1" customHeight="1" x14ac:dyDescent="0.2">
      <c r="A168" s="480"/>
      <c r="B168" s="482" t="s">
        <v>357</v>
      </c>
      <c r="C168" s="482"/>
      <c r="D168" s="486">
        <f t="shared" si="74"/>
        <v>111120982</v>
      </c>
      <c r="E168" s="486">
        <f t="shared" si="75"/>
        <v>26668618</v>
      </c>
      <c r="F168" s="487">
        <f t="shared" ref="F168:S168" si="76">F165-F166+F167</f>
        <v>0</v>
      </c>
      <c r="G168" s="487">
        <f t="shared" si="76"/>
        <v>26668618</v>
      </c>
      <c r="H168" s="487">
        <f t="shared" si="76"/>
        <v>0</v>
      </c>
      <c r="I168" s="487">
        <f t="shared" si="76"/>
        <v>0</v>
      </c>
      <c r="J168" s="487">
        <f t="shared" si="76"/>
        <v>0</v>
      </c>
      <c r="K168" s="487">
        <f t="shared" si="76"/>
        <v>0</v>
      </c>
      <c r="L168" s="487">
        <f t="shared" si="76"/>
        <v>0</v>
      </c>
      <c r="M168" s="487">
        <f t="shared" si="76"/>
        <v>0</v>
      </c>
      <c r="N168" s="487">
        <f t="shared" si="76"/>
        <v>0</v>
      </c>
      <c r="O168" s="487">
        <f t="shared" si="76"/>
        <v>0</v>
      </c>
      <c r="P168" s="487">
        <f t="shared" si="76"/>
        <v>0</v>
      </c>
      <c r="Q168" s="487">
        <f t="shared" si="76"/>
        <v>0</v>
      </c>
      <c r="R168" s="487">
        <f t="shared" si="76"/>
        <v>84452364</v>
      </c>
      <c r="S168" s="488">
        <f t="shared" si="76"/>
        <v>0</v>
      </c>
    </row>
    <row r="169" spans="1:20" s="477" customFormat="1" ht="14.45" hidden="1" customHeight="1" x14ac:dyDescent="0.2">
      <c r="A169" s="480"/>
      <c r="B169" s="482" t="s">
        <v>358</v>
      </c>
      <c r="C169" s="482"/>
      <c r="D169" s="486">
        <f t="shared" si="74"/>
        <v>111120982</v>
      </c>
      <c r="E169" s="486">
        <f t="shared" si="75"/>
        <v>26668618</v>
      </c>
      <c r="F169" s="488">
        <v>0</v>
      </c>
      <c r="G169" s="487">
        <f>'PB04'!H43</f>
        <v>26668618</v>
      </c>
      <c r="H169" s="487">
        <v>0</v>
      </c>
      <c r="I169" s="487">
        <v>0</v>
      </c>
      <c r="J169" s="487">
        <v>0</v>
      </c>
      <c r="K169" s="487">
        <v>0</v>
      </c>
      <c r="L169" s="487">
        <v>0</v>
      </c>
      <c r="M169" s="487">
        <v>0</v>
      </c>
      <c r="N169" s="487">
        <v>0</v>
      </c>
      <c r="O169" s="487">
        <v>0</v>
      </c>
      <c r="P169" s="487">
        <v>0</v>
      </c>
      <c r="Q169" s="487">
        <v>0</v>
      </c>
      <c r="R169" s="487">
        <f>'PB04'!H44</f>
        <v>84452364</v>
      </c>
      <c r="S169" s="488">
        <v>0</v>
      </c>
    </row>
    <row r="170" spans="1:20" s="477" customFormat="1" ht="14.45" hidden="1" customHeight="1" x14ac:dyDescent="0.2">
      <c r="A170" s="480"/>
      <c r="B170" s="482" t="s">
        <v>359</v>
      </c>
      <c r="C170" s="482"/>
      <c r="D170" s="486">
        <f t="shared" si="74"/>
        <v>0</v>
      </c>
      <c r="E170" s="486">
        <f t="shared" si="75"/>
        <v>0</v>
      </c>
      <c r="F170" s="489">
        <f t="shared" ref="F170:S170" si="77">F168-F169</f>
        <v>0</v>
      </c>
      <c r="G170" s="489">
        <f t="shared" si="77"/>
        <v>0</v>
      </c>
      <c r="H170" s="489">
        <f t="shared" si="77"/>
        <v>0</v>
      </c>
      <c r="I170" s="489">
        <f t="shared" si="77"/>
        <v>0</v>
      </c>
      <c r="J170" s="489">
        <f t="shared" si="77"/>
        <v>0</v>
      </c>
      <c r="K170" s="489">
        <f t="shared" si="77"/>
        <v>0</v>
      </c>
      <c r="L170" s="489">
        <f t="shared" si="77"/>
        <v>0</v>
      </c>
      <c r="M170" s="489">
        <f t="shared" si="77"/>
        <v>0</v>
      </c>
      <c r="N170" s="489">
        <f t="shared" si="77"/>
        <v>0</v>
      </c>
      <c r="O170" s="489">
        <f t="shared" si="77"/>
        <v>0</v>
      </c>
      <c r="P170" s="489">
        <f t="shared" si="77"/>
        <v>0</v>
      </c>
      <c r="Q170" s="489">
        <f t="shared" si="77"/>
        <v>0</v>
      </c>
      <c r="R170" s="489">
        <f t="shared" si="77"/>
        <v>0</v>
      </c>
      <c r="S170" s="489">
        <f t="shared" si="77"/>
        <v>0</v>
      </c>
    </row>
    <row r="171" spans="1:20" s="477" customFormat="1" ht="14.45" hidden="1" customHeight="1" x14ac:dyDescent="0.2">
      <c r="A171" s="480"/>
      <c r="B171" s="482" t="s">
        <v>360</v>
      </c>
      <c r="C171" s="482"/>
      <c r="D171" s="493">
        <f>D169/D168</f>
        <v>1</v>
      </c>
      <c r="E171" s="493">
        <f>E169/E168</f>
        <v>1</v>
      </c>
      <c r="F171" s="493"/>
      <c r="G171" s="493">
        <f>G169/G168</f>
        <v>1</v>
      </c>
      <c r="H171" s="482"/>
      <c r="I171" s="482"/>
      <c r="J171" s="482"/>
      <c r="K171" s="482"/>
      <c r="L171" s="482"/>
      <c r="M171" s="482"/>
      <c r="N171" s="482"/>
      <c r="O171" s="482"/>
      <c r="P171" s="482"/>
      <c r="Q171" s="482"/>
      <c r="R171" s="493">
        <f>R169/R168</f>
        <v>1</v>
      </c>
      <c r="S171" s="482"/>
    </row>
    <row r="172" spans="1:20" s="477" customFormat="1" ht="14.45" hidden="1" customHeight="1" x14ac:dyDescent="0.2">
      <c r="A172" s="480">
        <v>2</v>
      </c>
      <c r="B172" s="491" t="s">
        <v>619</v>
      </c>
      <c r="C172" s="594">
        <v>5400232798</v>
      </c>
      <c r="D172" s="482"/>
      <c r="E172" s="482"/>
      <c r="F172" s="482"/>
      <c r="G172" s="482"/>
      <c r="H172" s="482"/>
      <c r="I172" s="482"/>
      <c r="J172" s="482"/>
      <c r="K172" s="482"/>
      <c r="L172" s="482"/>
      <c r="M172" s="486"/>
      <c r="N172" s="482"/>
      <c r="O172" s="482"/>
      <c r="P172" s="482"/>
      <c r="Q172" s="482"/>
      <c r="R172" s="482"/>
      <c r="S172" s="482"/>
    </row>
    <row r="173" spans="1:20" s="477" customFormat="1" ht="14.45" hidden="1" customHeight="1" x14ac:dyDescent="0.2">
      <c r="A173" s="480"/>
      <c r="B173" s="482" t="s">
        <v>354</v>
      </c>
      <c r="D173" s="486">
        <f t="shared" ref="D173:D178" si="78">E173+O173+P173+Q173+R173+S173</f>
        <v>36269000</v>
      </c>
      <c r="E173" s="486">
        <f t="shared" ref="E173:E178" si="79">F173+G173+H173+I173+J173+K173+L173+M173+N173</f>
        <v>33479000</v>
      </c>
      <c r="F173" s="486">
        <v>0</v>
      </c>
      <c r="G173" s="486">
        <v>33479000</v>
      </c>
      <c r="H173" s="488">
        <v>0</v>
      </c>
      <c r="I173" s="488">
        <v>0</v>
      </c>
      <c r="J173" s="488">
        <v>0</v>
      </c>
      <c r="K173" s="488">
        <v>0</v>
      </c>
      <c r="L173" s="486">
        <v>0</v>
      </c>
      <c r="M173" s="486">
        <v>0</v>
      </c>
      <c r="N173" s="488">
        <v>0</v>
      </c>
      <c r="O173" s="488">
        <v>0</v>
      </c>
      <c r="P173" s="488">
        <v>0</v>
      </c>
      <c r="Q173" s="488">
        <v>0</v>
      </c>
      <c r="R173" s="486">
        <v>2790000</v>
      </c>
      <c r="S173" s="488">
        <v>0</v>
      </c>
      <c r="T173" s="477" t="s">
        <v>664</v>
      </c>
    </row>
    <row r="174" spans="1:20" s="477" customFormat="1" ht="14.45" hidden="1" customHeight="1" x14ac:dyDescent="0.2">
      <c r="A174" s="480"/>
      <c r="B174" s="482" t="s">
        <v>355</v>
      </c>
      <c r="C174" s="482"/>
      <c r="D174" s="486">
        <f t="shared" si="78"/>
        <v>0</v>
      </c>
      <c r="E174" s="486">
        <f t="shared" si="79"/>
        <v>0</v>
      </c>
      <c r="F174" s="488">
        <v>0</v>
      </c>
      <c r="G174" s="488">
        <v>0</v>
      </c>
      <c r="H174" s="488">
        <v>0</v>
      </c>
      <c r="I174" s="488">
        <v>0</v>
      </c>
      <c r="J174" s="488">
        <v>0</v>
      </c>
      <c r="K174" s="488">
        <v>0</v>
      </c>
      <c r="L174" s="488">
        <v>0</v>
      </c>
      <c r="M174" s="488">
        <v>0</v>
      </c>
      <c r="N174" s="488">
        <v>0</v>
      </c>
      <c r="O174" s="488">
        <v>0</v>
      </c>
      <c r="P174" s="488">
        <v>0</v>
      </c>
      <c r="Q174" s="488">
        <v>0</v>
      </c>
      <c r="R174" s="488">
        <v>0</v>
      </c>
      <c r="S174" s="488">
        <v>0</v>
      </c>
    </row>
    <row r="175" spans="1:20" s="477" customFormat="1" ht="14.45" hidden="1" customHeight="1" x14ac:dyDescent="0.2">
      <c r="A175" s="480"/>
      <c r="B175" s="482" t="s">
        <v>356</v>
      </c>
      <c r="C175" s="482"/>
      <c r="D175" s="486">
        <f t="shared" si="78"/>
        <v>0</v>
      </c>
      <c r="E175" s="486">
        <f t="shared" si="79"/>
        <v>0</v>
      </c>
      <c r="F175" s="488">
        <v>0</v>
      </c>
      <c r="G175" s="488">
        <v>0</v>
      </c>
      <c r="H175" s="488">
        <v>0</v>
      </c>
      <c r="I175" s="488">
        <v>0</v>
      </c>
      <c r="J175" s="488">
        <v>0</v>
      </c>
      <c r="K175" s="488">
        <v>0</v>
      </c>
      <c r="L175" s="488">
        <v>0</v>
      </c>
      <c r="M175" s="488">
        <v>0</v>
      </c>
      <c r="N175" s="488">
        <v>0</v>
      </c>
      <c r="O175" s="488">
        <v>0</v>
      </c>
      <c r="P175" s="488">
        <v>0</v>
      </c>
      <c r="Q175" s="488">
        <v>0</v>
      </c>
      <c r="R175" s="488">
        <v>0</v>
      </c>
      <c r="S175" s="488">
        <v>0</v>
      </c>
    </row>
    <row r="176" spans="1:20" s="477" customFormat="1" ht="14.45" hidden="1" customHeight="1" x14ac:dyDescent="0.2">
      <c r="A176" s="480"/>
      <c r="B176" s="482" t="s">
        <v>357</v>
      </c>
      <c r="C176" s="482"/>
      <c r="D176" s="486">
        <f t="shared" si="78"/>
        <v>36269000</v>
      </c>
      <c r="E176" s="486">
        <f t="shared" si="79"/>
        <v>33479000</v>
      </c>
      <c r="F176" s="487">
        <f t="shared" ref="F176:S176" si="80">F173-F174+F175</f>
        <v>0</v>
      </c>
      <c r="G176" s="487">
        <f t="shared" si="80"/>
        <v>33479000</v>
      </c>
      <c r="H176" s="488">
        <f t="shared" si="80"/>
        <v>0</v>
      </c>
      <c r="I176" s="488">
        <f t="shared" si="80"/>
        <v>0</v>
      </c>
      <c r="J176" s="488">
        <f t="shared" si="80"/>
        <v>0</v>
      </c>
      <c r="K176" s="488">
        <f t="shared" si="80"/>
        <v>0</v>
      </c>
      <c r="L176" s="487">
        <f t="shared" si="80"/>
        <v>0</v>
      </c>
      <c r="M176" s="487">
        <f t="shared" si="80"/>
        <v>0</v>
      </c>
      <c r="N176" s="488">
        <f t="shared" si="80"/>
        <v>0</v>
      </c>
      <c r="O176" s="488">
        <f t="shared" si="80"/>
        <v>0</v>
      </c>
      <c r="P176" s="488">
        <f t="shared" si="80"/>
        <v>0</v>
      </c>
      <c r="Q176" s="488">
        <f t="shared" si="80"/>
        <v>0</v>
      </c>
      <c r="R176" s="487">
        <f t="shared" si="80"/>
        <v>2790000</v>
      </c>
      <c r="S176" s="488">
        <f t="shared" si="80"/>
        <v>0</v>
      </c>
    </row>
    <row r="177" spans="1:20" s="477" customFormat="1" ht="14.45" hidden="1" customHeight="1" x14ac:dyDescent="0.2">
      <c r="A177" s="480"/>
      <c r="B177" s="482" t="s">
        <v>358</v>
      </c>
      <c r="C177" s="482"/>
      <c r="D177" s="486">
        <f t="shared" si="78"/>
        <v>36269000</v>
      </c>
      <c r="E177" s="486">
        <f t="shared" si="79"/>
        <v>33479000</v>
      </c>
      <c r="F177" s="488">
        <v>0</v>
      </c>
      <c r="G177" s="487">
        <f>'PB04'!H45</f>
        <v>33479000</v>
      </c>
      <c r="H177" s="488">
        <v>0</v>
      </c>
      <c r="I177" s="488">
        <v>0</v>
      </c>
      <c r="J177" s="488">
        <v>0</v>
      </c>
      <c r="K177" s="488">
        <v>0</v>
      </c>
      <c r="L177" s="488">
        <v>0</v>
      </c>
      <c r="M177" s="488">
        <v>0</v>
      </c>
      <c r="N177" s="488">
        <v>0</v>
      </c>
      <c r="O177" s="488">
        <v>0</v>
      </c>
      <c r="P177" s="488">
        <v>0</v>
      </c>
      <c r="Q177" s="488">
        <v>0</v>
      </c>
      <c r="R177" s="487">
        <f>'PB04'!H46</f>
        <v>2790000</v>
      </c>
      <c r="S177" s="488">
        <v>0</v>
      </c>
    </row>
    <row r="178" spans="1:20" s="477" customFormat="1" ht="14.45" hidden="1" customHeight="1" x14ac:dyDescent="0.2">
      <c r="A178" s="480"/>
      <c r="B178" s="482" t="s">
        <v>359</v>
      </c>
      <c r="C178" s="482"/>
      <c r="D178" s="486">
        <f t="shared" si="78"/>
        <v>0</v>
      </c>
      <c r="E178" s="486">
        <f t="shared" si="79"/>
        <v>0</v>
      </c>
      <c r="F178" s="489">
        <f t="shared" ref="F178:S178" si="81">F176-F177</f>
        <v>0</v>
      </c>
      <c r="G178" s="489">
        <f t="shared" si="81"/>
        <v>0</v>
      </c>
      <c r="H178" s="489">
        <f t="shared" si="81"/>
        <v>0</v>
      </c>
      <c r="I178" s="489">
        <f t="shared" si="81"/>
        <v>0</v>
      </c>
      <c r="J178" s="489">
        <f t="shared" si="81"/>
        <v>0</v>
      </c>
      <c r="K178" s="489">
        <f t="shared" si="81"/>
        <v>0</v>
      </c>
      <c r="L178" s="489">
        <f t="shared" si="81"/>
        <v>0</v>
      </c>
      <c r="M178" s="489">
        <f t="shared" si="81"/>
        <v>0</v>
      </c>
      <c r="N178" s="489">
        <f t="shared" si="81"/>
        <v>0</v>
      </c>
      <c r="O178" s="489">
        <f t="shared" si="81"/>
        <v>0</v>
      </c>
      <c r="P178" s="489">
        <f t="shared" si="81"/>
        <v>0</v>
      </c>
      <c r="Q178" s="489">
        <f t="shared" si="81"/>
        <v>0</v>
      </c>
      <c r="R178" s="489">
        <f t="shared" si="81"/>
        <v>0</v>
      </c>
      <c r="S178" s="489">
        <f t="shared" si="81"/>
        <v>0</v>
      </c>
    </row>
    <row r="179" spans="1:20" s="477" customFormat="1" ht="14.45" hidden="1" customHeight="1" x14ac:dyDescent="0.2">
      <c r="A179" s="480"/>
      <c r="B179" s="482" t="s">
        <v>360</v>
      </c>
      <c r="C179" s="482"/>
      <c r="D179" s="493">
        <f>D177/D176</f>
        <v>1</v>
      </c>
      <c r="E179" s="493">
        <f>E177/E176</f>
        <v>1</v>
      </c>
      <c r="F179" s="493"/>
      <c r="G179" s="493">
        <f>G177/G176</f>
        <v>1</v>
      </c>
      <c r="H179" s="482"/>
      <c r="I179" s="482"/>
      <c r="J179" s="482"/>
      <c r="K179" s="482"/>
      <c r="L179" s="482"/>
      <c r="M179" s="482"/>
      <c r="N179" s="482"/>
      <c r="O179" s="482"/>
      <c r="P179" s="482"/>
      <c r="Q179" s="482"/>
      <c r="R179" s="493">
        <f>R177/R176</f>
        <v>1</v>
      </c>
      <c r="S179" s="482"/>
    </row>
    <row r="180" spans="1:20" s="477" customFormat="1" ht="29.25" customHeight="1" x14ac:dyDescent="0.2">
      <c r="A180" s="480">
        <v>1</v>
      </c>
      <c r="B180" s="491" t="s">
        <v>620</v>
      </c>
      <c r="C180" s="594" t="s">
        <v>668</v>
      </c>
      <c r="D180" s="482"/>
      <c r="E180" s="482"/>
      <c r="F180" s="482"/>
      <c r="G180" s="482"/>
      <c r="H180" s="482"/>
      <c r="I180" s="482"/>
      <c r="J180" s="482"/>
      <c r="K180" s="482"/>
      <c r="L180" s="482"/>
      <c r="M180" s="486"/>
      <c r="N180" s="482"/>
      <c r="O180" s="482"/>
      <c r="P180" s="482"/>
      <c r="Q180" s="482"/>
      <c r="R180" s="482"/>
      <c r="S180" s="482"/>
    </row>
    <row r="181" spans="1:20" s="477" customFormat="1" ht="14.45" customHeight="1" x14ac:dyDescent="0.2">
      <c r="A181" s="480"/>
      <c r="B181" s="482" t="s">
        <v>354</v>
      </c>
      <c r="D181" s="486">
        <f t="shared" ref="D181:D185" si="82">E181+O181+P181+Q181+R181+S181</f>
        <v>1150158000</v>
      </c>
      <c r="E181" s="486">
        <f t="shared" ref="E181:E186" si="83">F181+G181+H181+I181+J181+K181+L181+M181+N181</f>
        <v>1150158000</v>
      </c>
      <c r="F181" s="486">
        <v>1041823000</v>
      </c>
      <c r="G181" s="486">
        <v>108335000</v>
      </c>
      <c r="H181" s="488">
        <v>0</v>
      </c>
      <c r="I181" s="488">
        <v>0</v>
      </c>
      <c r="J181" s="488">
        <v>0</v>
      </c>
      <c r="K181" s="488">
        <v>0</v>
      </c>
      <c r="L181" s="486">
        <v>0</v>
      </c>
      <c r="M181" s="486">
        <v>0</v>
      </c>
      <c r="N181" s="488">
        <v>0</v>
      </c>
      <c r="O181" s="488">
        <v>0</v>
      </c>
      <c r="P181" s="488">
        <v>0</v>
      </c>
      <c r="Q181" s="488">
        <v>0</v>
      </c>
      <c r="R181" s="486"/>
      <c r="S181" s="488">
        <v>0</v>
      </c>
      <c r="T181" s="477" t="s">
        <v>664</v>
      </c>
    </row>
    <row r="182" spans="1:20" s="477" customFormat="1" ht="14.45" customHeight="1" x14ac:dyDescent="0.2">
      <c r="A182" s="480"/>
      <c r="B182" s="482" t="s">
        <v>355</v>
      </c>
      <c r="C182" s="482"/>
      <c r="D182" s="486">
        <f t="shared" si="82"/>
        <v>0</v>
      </c>
      <c r="E182" s="486">
        <f t="shared" si="83"/>
        <v>0</v>
      </c>
      <c r="F182" s="488">
        <v>0</v>
      </c>
      <c r="G182" s="488">
        <v>0</v>
      </c>
      <c r="H182" s="488">
        <v>0</v>
      </c>
      <c r="I182" s="488">
        <v>0</v>
      </c>
      <c r="J182" s="488">
        <v>0</v>
      </c>
      <c r="K182" s="488">
        <v>0</v>
      </c>
      <c r="L182" s="488">
        <v>0</v>
      </c>
      <c r="M182" s="488">
        <v>0</v>
      </c>
      <c r="N182" s="488">
        <v>0</v>
      </c>
      <c r="O182" s="488">
        <v>0</v>
      </c>
      <c r="P182" s="488">
        <v>0</v>
      </c>
      <c r="Q182" s="488">
        <v>0</v>
      </c>
      <c r="R182" s="488"/>
      <c r="S182" s="488">
        <v>0</v>
      </c>
    </row>
    <row r="183" spans="1:20" s="477" customFormat="1" ht="14.45" customHeight="1" x14ac:dyDescent="0.2">
      <c r="A183" s="480"/>
      <c r="B183" s="482" t="s">
        <v>356</v>
      </c>
      <c r="C183" s="482"/>
      <c r="D183" s="486">
        <f t="shared" si="82"/>
        <v>0</v>
      </c>
      <c r="E183" s="486">
        <f t="shared" si="83"/>
        <v>0</v>
      </c>
      <c r="F183" s="488">
        <v>0</v>
      </c>
      <c r="G183" s="488">
        <v>0</v>
      </c>
      <c r="H183" s="488">
        <v>0</v>
      </c>
      <c r="I183" s="488">
        <v>0</v>
      </c>
      <c r="J183" s="488">
        <v>0</v>
      </c>
      <c r="K183" s="488">
        <v>0</v>
      </c>
      <c r="L183" s="488">
        <v>0</v>
      </c>
      <c r="M183" s="488">
        <v>0</v>
      </c>
      <c r="N183" s="488">
        <v>0</v>
      </c>
      <c r="O183" s="488">
        <v>0</v>
      </c>
      <c r="P183" s="488">
        <v>0</v>
      </c>
      <c r="Q183" s="488">
        <v>0</v>
      </c>
      <c r="R183" s="488"/>
      <c r="S183" s="488">
        <v>0</v>
      </c>
    </row>
    <row r="184" spans="1:20" s="477" customFormat="1" ht="14.45" customHeight="1" x14ac:dyDescent="0.2">
      <c r="A184" s="480"/>
      <c r="B184" s="482" t="s">
        <v>357</v>
      </c>
      <c r="C184" s="482"/>
      <c r="D184" s="486">
        <f t="shared" si="82"/>
        <v>1150158000</v>
      </c>
      <c r="E184" s="486">
        <f t="shared" si="83"/>
        <v>1150158000</v>
      </c>
      <c r="F184" s="487">
        <f t="shared" ref="F184:S184" si="84">F181-F182+F183</f>
        <v>1041823000</v>
      </c>
      <c r="G184" s="487">
        <f t="shared" si="84"/>
        <v>108335000</v>
      </c>
      <c r="H184" s="488">
        <f t="shared" si="84"/>
        <v>0</v>
      </c>
      <c r="I184" s="488">
        <f t="shared" si="84"/>
        <v>0</v>
      </c>
      <c r="J184" s="488">
        <f t="shared" si="84"/>
        <v>0</v>
      </c>
      <c r="K184" s="488">
        <f t="shared" si="84"/>
        <v>0</v>
      </c>
      <c r="L184" s="487">
        <f t="shared" si="84"/>
        <v>0</v>
      </c>
      <c r="M184" s="487">
        <f t="shared" si="84"/>
        <v>0</v>
      </c>
      <c r="N184" s="488">
        <f t="shared" si="84"/>
        <v>0</v>
      </c>
      <c r="O184" s="488">
        <f t="shared" si="84"/>
        <v>0</v>
      </c>
      <c r="P184" s="488">
        <f t="shared" si="84"/>
        <v>0</v>
      </c>
      <c r="Q184" s="488">
        <f t="shared" si="84"/>
        <v>0</v>
      </c>
      <c r="R184" s="487"/>
      <c r="S184" s="488">
        <f t="shared" si="84"/>
        <v>0</v>
      </c>
    </row>
    <row r="185" spans="1:20" s="477" customFormat="1" ht="14.45" customHeight="1" x14ac:dyDescent="0.2">
      <c r="A185" s="480"/>
      <c r="B185" s="482" t="s">
        <v>358</v>
      </c>
      <c r="C185" s="482"/>
      <c r="D185" s="486">
        <f t="shared" si="82"/>
        <v>1150157514</v>
      </c>
      <c r="E185" s="486">
        <f t="shared" si="83"/>
        <v>1150157514</v>
      </c>
      <c r="F185" s="487">
        <f>'PB04'!H47+'PB04'!H48</f>
        <v>1041822589</v>
      </c>
      <c r="G185" s="487">
        <f>'PB04'!H49</f>
        <v>108334925</v>
      </c>
      <c r="H185" s="488">
        <v>0</v>
      </c>
      <c r="I185" s="488">
        <v>0</v>
      </c>
      <c r="J185" s="488">
        <v>0</v>
      </c>
      <c r="K185" s="488">
        <v>0</v>
      </c>
      <c r="L185" s="488">
        <v>0</v>
      </c>
      <c r="M185" s="488">
        <v>0</v>
      </c>
      <c r="N185" s="488">
        <v>0</v>
      </c>
      <c r="O185" s="488">
        <v>0</v>
      </c>
      <c r="P185" s="488">
        <v>0</v>
      </c>
      <c r="Q185" s="488">
        <v>0</v>
      </c>
      <c r="R185" s="487"/>
      <c r="S185" s="488">
        <v>0</v>
      </c>
    </row>
    <row r="186" spans="1:20" s="477" customFormat="1" ht="14.45" customHeight="1" x14ac:dyDescent="0.2">
      <c r="A186" s="480"/>
      <c r="B186" s="482" t="s">
        <v>359</v>
      </c>
      <c r="C186" s="482"/>
      <c r="D186" s="486">
        <f>E186+O186+P186+Q186+R186+S186</f>
        <v>486</v>
      </c>
      <c r="E186" s="486">
        <f t="shared" si="83"/>
        <v>486</v>
      </c>
      <c r="F186" s="489">
        <f t="shared" ref="F186:S186" si="85">F184-F185</f>
        <v>411</v>
      </c>
      <c r="G186" s="489">
        <f t="shared" si="85"/>
        <v>75</v>
      </c>
      <c r="H186" s="489">
        <f t="shared" si="85"/>
        <v>0</v>
      </c>
      <c r="I186" s="489">
        <f t="shared" si="85"/>
        <v>0</v>
      </c>
      <c r="J186" s="489">
        <f t="shared" si="85"/>
        <v>0</v>
      </c>
      <c r="K186" s="489">
        <f t="shared" si="85"/>
        <v>0</v>
      </c>
      <c r="L186" s="489">
        <f t="shared" si="85"/>
        <v>0</v>
      </c>
      <c r="M186" s="489">
        <f t="shared" si="85"/>
        <v>0</v>
      </c>
      <c r="N186" s="489">
        <f t="shared" si="85"/>
        <v>0</v>
      </c>
      <c r="O186" s="489">
        <f t="shared" si="85"/>
        <v>0</v>
      </c>
      <c r="P186" s="489">
        <f t="shared" si="85"/>
        <v>0</v>
      </c>
      <c r="Q186" s="489">
        <f t="shared" si="85"/>
        <v>0</v>
      </c>
      <c r="R186" s="489"/>
      <c r="S186" s="489">
        <f t="shared" si="85"/>
        <v>0</v>
      </c>
    </row>
    <row r="187" spans="1:20" s="477" customFormat="1" ht="14.45" customHeight="1" x14ac:dyDescent="0.2">
      <c r="A187" s="480"/>
      <c r="B187" s="482" t="s">
        <v>360</v>
      </c>
      <c r="C187" s="482"/>
      <c r="D187" s="492">
        <f>D185/D184</f>
        <v>0.99999957744935908</v>
      </c>
      <c r="E187" s="492">
        <f>E185/E184</f>
        <v>0.99999957744935908</v>
      </c>
      <c r="F187" s="492">
        <f>F185/F184</f>
        <v>0.99999960549920663</v>
      </c>
      <c r="G187" s="492">
        <f>G185/G184</f>
        <v>0.99999930770295842</v>
      </c>
      <c r="H187" s="482"/>
      <c r="I187" s="482"/>
      <c r="J187" s="482"/>
      <c r="K187" s="482"/>
      <c r="L187" s="482"/>
      <c r="M187" s="482"/>
      <c r="N187" s="482"/>
      <c r="O187" s="482"/>
      <c r="P187" s="482"/>
      <c r="Q187" s="482"/>
      <c r="R187" s="493"/>
      <c r="S187" s="482"/>
    </row>
    <row r="188" spans="1:20" s="477" customFormat="1" ht="22.9" hidden="1" customHeight="1" x14ac:dyDescent="0.2">
      <c r="A188" s="480">
        <v>4</v>
      </c>
      <c r="B188" s="491" t="s">
        <v>621</v>
      </c>
      <c r="C188" s="484">
        <v>5400361867</v>
      </c>
      <c r="D188" s="482"/>
      <c r="E188" s="482"/>
      <c r="F188" s="482"/>
      <c r="G188" s="482"/>
      <c r="H188" s="482"/>
      <c r="I188" s="482"/>
      <c r="J188" s="482"/>
      <c r="K188" s="482"/>
      <c r="L188" s="482"/>
      <c r="M188" s="486"/>
      <c r="N188" s="482"/>
      <c r="O188" s="482"/>
      <c r="P188" s="482"/>
      <c r="Q188" s="482"/>
      <c r="R188" s="482"/>
      <c r="S188" s="482"/>
    </row>
    <row r="189" spans="1:20" s="477" customFormat="1" ht="14.45" hidden="1" customHeight="1" x14ac:dyDescent="0.2">
      <c r="A189" s="480"/>
      <c r="B189" s="482" t="s">
        <v>354</v>
      </c>
      <c r="D189" s="486">
        <f t="shared" ref="D189:D194" si="86">E189+O189+P189+Q189+R189+S189</f>
        <v>1165335886</v>
      </c>
      <c r="E189" s="486">
        <f t="shared" ref="E189:E194" si="87">F189+G189+H189+I189+J189+K189+L189+M189+N189</f>
        <v>6356364</v>
      </c>
      <c r="F189" s="486">
        <v>0</v>
      </c>
      <c r="G189" s="486">
        <v>6356364</v>
      </c>
      <c r="H189" s="488">
        <v>0</v>
      </c>
      <c r="I189" s="488">
        <v>0</v>
      </c>
      <c r="J189" s="488">
        <v>0</v>
      </c>
      <c r="K189" s="488">
        <v>0</v>
      </c>
      <c r="L189" s="486">
        <v>0</v>
      </c>
      <c r="M189" s="486">
        <v>0</v>
      </c>
      <c r="N189" s="488">
        <v>0</v>
      </c>
      <c r="O189" s="488">
        <v>0</v>
      </c>
      <c r="P189" s="488">
        <v>0</v>
      </c>
      <c r="Q189" s="488">
        <v>0</v>
      </c>
      <c r="R189" s="486">
        <v>20138182</v>
      </c>
      <c r="S189" s="487">
        <v>1138841340</v>
      </c>
      <c r="T189" s="477" t="s">
        <v>664</v>
      </c>
    </row>
    <row r="190" spans="1:20" s="477" customFormat="1" ht="14.45" hidden="1" customHeight="1" x14ac:dyDescent="0.2">
      <c r="A190" s="480"/>
      <c r="B190" s="482" t="s">
        <v>355</v>
      </c>
      <c r="C190" s="482"/>
      <c r="D190" s="486">
        <f t="shared" si="86"/>
        <v>0</v>
      </c>
      <c r="E190" s="486">
        <f t="shared" si="87"/>
        <v>0</v>
      </c>
      <c r="F190" s="488">
        <v>0</v>
      </c>
      <c r="G190" s="488">
        <v>0</v>
      </c>
      <c r="H190" s="488">
        <v>0</v>
      </c>
      <c r="I190" s="488">
        <v>0</v>
      </c>
      <c r="J190" s="488">
        <v>0</v>
      </c>
      <c r="K190" s="488">
        <v>0</v>
      </c>
      <c r="L190" s="488">
        <v>0</v>
      </c>
      <c r="M190" s="488">
        <v>0</v>
      </c>
      <c r="N190" s="488">
        <v>0</v>
      </c>
      <c r="O190" s="488">
        <v>0</v>
      </c>
      <c r="P190" s="488">
        <v>0</v>
      </c>
      <c r="Q190" s="488">
        <v>0</v>
      </c>
      <c r="R190" s="488">
        <v>0</v>
      </c>
      <c r="S190" s="487">
        <v>0</v>
      </c>
    </row>
    <row r="191" spans="1:20" s="477" customFormat="1" ht="14.45" hidden="1" customHeight="1" x14ac:dyDescent="0.2">
      <c r="A191" s="480"/>
      <c r="B191" s="482" t="s">
        <v>356</v>
      </c>
      <c r="C191" s="482"/>
      <c r="D191" s="486">
        <f t="shared" si="86"/>
        <v>0</v>
      </c>
      <c r="E191" s="486">
        <f t="shared" si="87"/>
        <v>0</v>
      </c>
      <c r="F191" s="488">
        <v>0</v>
      </c>
      <c r="G191" s="488">
        <v>0</v>
      </c>
      <c r="H191" s="488">
        <v>0</v>
      </c>
      <c r="I191" s="488">
        <v>0</v>
      </c>
      <c r="J191" s="488">
        <v>0</v>
      </c>
      <c r="K191" s="488">
        <v>0</v>
      </c>
      <c r="L191" s="488">
        <v>0</v>
      </c>
      <c r="M191" s="488">
        <v>0</v>
      </c>
      <c r="N191" s="488">
        <v>0</v>
      </c>
      <c r="O191" s="488">
        <v>0</v>
      </c>
      <c r="P191" s="488">
        <v>0</v>
      </c>
      <c r="Q191" s="488">
        <v>0</v>
      </c>
      <c r="R191" s="488">
        <v>0</v>
      </c>
      <c r="S191" s="487">
        <v>0</v>
      </c>
    </row>
    <row r="192" spans="1:20" s="477" customFormat="1" ht="14.45" hidden="1" customHeight="1" x14ac:dyDescent="0.2">
      <c r="A192" s="480"/>
      <c r="B192" s="482" t="s">
        <v>357</v>
      </c>
      <c r="C192" s="482"/>
      <c r="D192" s="486">
        <f t="shared" si="86"/>
        <v>1165335886</v>
      </c>
      <c r="E192" s="486">
        <f t="shared" si="87"/>
        <v>6356364</v>
      </c>
      <c r="F192" s="487">
        <f t="shared" ref="F192:S192" si="88">F189-F190+F191</f>
        <v>0</v>
      </c>
      <c r="G192" s="487">
        <f t="shared" si="88"/>
        <v>6356364</v>
      </c>
      <c r="H192" s="487">
        <f t="shared" si="88"/>
        <v>0</v>
      </c>
      <c r="I192" s="487">
        <f t="shared" si="88"/>
        <v>0</v>
      </c>
      <c r="J192" s="487">
        <f t="shared" si="88"/>
        <v>0</v>
      </c>
      <c r="K192" s="487">
        <f t="shared" si="88"/>
        <v>0</v>
      </c>
      <c r="L192" s="487">
        <f t="shared" si="88"/>
        <v>0</v>
      </c>
      <c r="M192" s="487">
        <f t="shared" si="88"/>
        <v>0</v>
      </c>
      <c r="N192" s="487">
        <f t="shared" si="88"/>
        <v>0</v>
      </c>
      <c r="O192" s="487">
        <f t="shared" si="88"/>
        <v>0</v>
      </c>
      <c r="P192" s="487">
        <f t="shared" si="88"/>
        <v>0</v>
      </c>
      <c r="Q192" s="487">
        <f t="shared" si="88"/>
        <v>0</v>
      </c>
      <c r="R192" s="487">
        <f t="shared" si="88"/>
        <v>20138182</v>
      </c>
      <c r="S192" s="487">
        <f t="shared" si="88"/>
        <v>1138841340</v>
      </c>
    </row>
    <row r="193" spans="1:19" s="477" customFormat="1" ht="14.45" hidden="1" customHeight="1" x14ac:dyDescent="0.2">
      <c r="A193" s="480"/>
      <c r="B193" s="482" t="s">
        <v>358</v>
      </c>
      <c r="C193" s="482"/>
      <c r="D193" s="486">
        <f t="shared" si="86"/>
        <v>1165335886</v>
      </c>
      <c r="E193" s="486">
        <f t="shared" si="87"/>
        <v>6356364</v>
      </c>
      <c r="F193" s="488">
        <v>0</v>
      </c>
      <c r="G193" s="487">
        <f>'PB04'!H51</f>
        <v>6356364</v>
      </c>
      <c r="H193" s="487">
        <v>0</v>
      </c>
      <c r="I193" s="487">
        <v>0</v>
      </c>
      <c r="J193" s="487">
        <v>0</v>
      </c>
      <c r="K193" s="487">
        <v>0</v>
      </c>
      <c r="L193" s="487">
        <v>0</v>
      </c>
      <c r="M193" s="487">
        <v>0</v>
      </c>
      <c r="N193" s="487">
        <v>0</v>
      </c>
      <c r="O193" s="487">
        <v>0</v>
      </c>
      <c r="P193" s="487">
        <v>0</v>
      </c>
      <c r="Q193" s="487">
        <v>0</v>
      </c>
      <c r="R193" s="487">
        <f>'PB04'!H52</f>
        <v>20138182</v>
      </c>
      <c r="S193" s="487">
        <f>'PB04'!H53</f>
        <v>1138841340</v>
      </c>
    </row>
    <row r="194" spans="1:19" s="477" customFormat="1" ht="14.45" hidden="1" customHeight="1" x14ac:dyDescent="0.2">
      <c r="A194" s="480"/>
      <c r="B194" s="482" t="s">
        <v>359</v>
      </c>
      <c r="C194" s="482"/>
      <c r="D194" s="486">
        <f t="shared" si="86"/>
        <v>0</v>
      </c>
      <c r="E194" s="486">
        <f t="shared" si="87"/>
        <v>0</v>
      </c>
      <c r="F194" s="489">
        <f t="shared" ref="F194:S194" si="89">F192-F193</f>
        <v>0</v>
      </c>
      <c r="G194" s="489">
        <f t="shared" si="89"/>
        <v>0</v>
      </c>
      <c r="H194" s="489">
        <f t="shared" si="89"/>
        <v>0</v>
      </c>
      <c r="I194" s="489">
        <f t="shared" si="89"/>
        <v>0</v>
      </c>
      <c r="J194" s="489">
        <f t="shared" si="89"/>
        <v>0</v>
      </c>
      <c r="K194" s="489">
        <f t="shared" si="89"/>
        <v>0</v>
      </c>
      <c r="L194" s="489">
        <f t="shared" si="89"/>
        <v>0</v>
      </c>
      <c r="M194" s="489">
        <f t="shared" si="89"/>
        <v>0</v>
      </c>
      <c r="N194" s="489">
        <f t="shared" si="89"/>
        <v>0</v>
      </c>
      <c r="O194" s="489">
        <f t="shared" si="89"/>
        <v>0</v>
      </c>
      <c r="P194" s="489">
        <f t="shared" si="89"/>
        <v>0</v>
      </c>
      <c r="Q194" s="489">
        <f t="shared" si="89"/>
        <v>0</v>
      </c>
      <c r="R194" s="489">
        <f t="shared" si="89"/>
        <v>0</v>
      </c>
      <c r="S194" s="489">
        <f t="shared" si="89"/>
        <v>0</v>
      </c>
    </row>
    <row r="195" spans="1:19" s="477" customFormat="1" ht="14.45" hidden="1" customHeight="1" x14ac:dyDescent="0.2">
      <c r="A195" s="480"/>
      <c r="B195" s="482" t="s">
        <v>360</v>
      </c>
      <c r="C195" s="482"/>
      <c r="D195" s="493">
        <f>D193/D192</f>
        <v>1</v>
      </c>
      <c r="E195" s="493">
        <f>E193/E192</f>
        <v>1</v>
      </c>
      <c r="F195" s="493"/>
      <c r="G195" s="493">
        <f>G193/G192</f>
        <v>1</v>
      </c>
      <c r="H195" s="482"/>
      <c r="I195" s="482"/>
      <c r="J195" s="482"/>
      <c r="K195" s="482"/>
      <c r="L195" s="482"/>
      <c r="M195" s="482"/>
      <c r="N195" s="482"/>
      <c r="O195" s="482"/>
      <c r="P195" s="482"/>
      <c r="Q195" s="482"/>
      <c r="R195" s="493">
        <f>R193/R192</f>
        <v>1</v>
      </c>
      <c r="S195" s="493">
        <f>S193/S192</f>
        <v>1</v>
      </c>
    </row>
    <row r="196" spans="1:19" s="477" customFormat="1" ht="14.45" hidden="1" customHeight="1" x14ac:dyDescent="0.2">
      <c r="A196" s="469" t="s">
        <v>35</v>
      </c>
      <c r="B196" s="494" t="s">
        <v>622</v>
      </c>
      <c r="C196" s="476"/>
      <c r="D196" s="471"/>
      <c r="E196" s="471"/>
      <c r="F196" s="471"/>
      <c r="G196" s="471"/>
      <c r="H196" s="471"/>
      <c r="I196" s="471"/>
      <c r="J196" s="471"/>
      <c r="K196" s="471"/>
      <c r="L196" s="471"/>
      <c r="M196" s="471"/>
      <c r="N196" s="471"/>
      <c r="O196" s="471"/>
      <c r="P196" s="471"/>
      <c r="Q196" s="471"/>
      <c r="R196" s="471"/>
      <c r="S196" s="471"/>
    </row>
    <row r="197" spans="1:19" s="477" customFormat="1" ht="14.45" hidden="1" customHeight="1" x14ac:dyDescent="0.2">
      <c r="A197" s="470"/>
      <c r="B197" s="471" t="s">
        <v>354</v>
      </c>
      <c r="C197" s="476"/>
      <c r="D197" s="478">
        <f>D205+D213+D221+D229</f>
        <v>1521897525</v>
      </c>
      <c r="E197" s="478">
        <f t="shared" ref="E197:S197" si="90">E205+E213+E221+E229</f>
        <v>1521897525</v>
      </c>
      <c r="F197" s="478">
        <f t="shared" si="90"/>
        <v>1274023459</v>
      </c>
      <c r="G197" s="478">
        <f t="shared" si="90"/>
        <v>247874066</v>
      </c>
      <c r="H197" s="478">
        <f t="shared" si="90"/>
        <v>0</v>
      </c>
      <c r="I197" s="478">
        <f t="shared" si="90"/>
        <v>0</v>
      </c>
      <c r="J197" s="478">
        <f t="shared" si="90"/>
        <v>0</v>
      </c>
      <c r="K197" s="478">
        <f t="shared" si="90"/>
        <v>0</v>
      </c>
      <c r="L197" s="478">
        <f t="shared" si="90"/>
        <v>0</v>
      </c>
      <c r="M197" s="478">
        <f t="shared" si="90"/>
        <v>0</v>
      </c>
      <c r="N197" s="478">
        <f t="shared" si="90"/>
        <v>0</v>
      </c>
      <c r="O197" s="478">
        <f t="shared" si="90"/>
        <v>0</v>
      </c>
      <c r="P197" s="478">
        <f t="shared" si="90"/>
        <v>0</v>
      </c>
      <c r="Q197" s="478">
        <f t="shared" si="90"/>
        <v>0</v>
      </c>
      <c r="R197" s="478">
        <f t="shared" si="90"/>
        <v>0</v>
      </c>
      <c r="S197" s="478">
        <f t="shared" si="90"/>
        <v>0</v>
      </c>
    </row>
    <row r="198" spans="1:19" s="477" customFormat="1" ht="14.45" hidden="1" customHeight="1" x14ac:dyDescent="0.2">
      <c r="A198" s="470"/>
      <c r="B198" s="471" t="s">
        <v>355</v>
      </c>
      <c r="C198" s="476"/>
      <c r="D198" s="478">
        <f t="shared" ref="D198:S202" si="91">D206+D214+D222+D230</f>
        <v>0</v>
      </c>
      <c r="E198" s="478">
        <f t="shared" si="91"/>
        <v>0</v>
      </c>
      <c r="F198" s="478">
        <f t="shared" si="91"/>
        <v>0</v>
      </c>
      <c r="G198" s="478">
        <f t="shared" si="91"/>
        <v>0</v>
      </c>
      <c r="H198" s="478">
        <f t="shared" si="91"/>
        <v>0</v>
      </c>
      <c r="I198" s="478">
        <f t="shared" si="91"/>
        <v>0</v>
      </c>
      <c r="J198" s="478">
        <f t="shared" si="91"/>
        <v>0</v>
      </c>
      <c r="K198" s="478">
        <f t="shared" si="91"/>
        <v>0</v>
      </c>
      <c r="L198" s="478">
        <f t="shared" si="91"/>
        <v>0</v>
      </c>
      <c r="M198" s="478">
        <f t="shared" si="91"/>
        <v>0</v>
      </c>
      <c r="N198" s="478">
        <f t="shared" si="91"/>
        <v>0</v>
      </c>
      <c r="O198" s="478">
        <f t="shared" si="91"/>
        <v>0</v>
      </c>
      <c r="P198" s="478">
        <f t="shared" si="91"/>
        <v>0</v>
      </c>
      <c r="Q198" s="478">
        <f t="shared" si="91"/>
        <v>0</v>
      </c>
      <c r="R198" s="478">
        <f t="shared" si="91"/>
        <v>0</v>
      </c>
      <c r="S198" s="478">
        <f t="shared" si="91"/>
        <v>0</v>
      </c>
    </row>
    <row r="199" spans="1:19" s="477" customFormat="1" ht="14.45" hidden="1" customHeight="1" x14ac:dyDescent="0.2">
      <c r="A199" s="470"/>
      <c r="B199" s="471" t="s">
        <v>356</v>
      </c>
      <c r="C199" s="476"/>
      <c r="D199" s="478">
        <f t="shared" si="91"/>
        <v>0</v>
      </c>
      <c r="E199" s="478">
        <f t="shared" si="91"/>
        <v>0</v>
      </c>
      <c r="F199" s="478">
        <f t="shared" si="91"/>
        <v>0</v>
      </c>
      <c r="G199" s="478">
        <f t="shared" si="91"/>
        <v>0</v>
      </c>
      <c r="H199" s="478">
        <f t="shared" si="91"/>
        <v>0</v>
      </c>
      <c r="I199" s="478">
        <f t="shared" si="91"/>
        <v>0</v>
      </c>
      <c r="J199" s="478">
        <f t="shared" si="91"/>
        <v>0</v>
      </c>
      <c r="K199" s="478">
        <f t="shared" si="91"/>
        <v>0</v>
      </c>
      <c r="L199" s="478">
        <f t="shared" si="91"/>
        <v>0</v>
      </c>
      <c r="M199" s="478">
        <f t="shared" si="91"/>
        <v>0</v>
      </c>
      <c r="N199" s="478">
        <f t="shared" si="91"/>
        <v>0</v>
      </c>
      <c r="O199" s="478">
        <f t="shared" si="91"/>
        <v>0</v>
      </c>
      <c r="P199" s="478">
        <f t="shared" si="91"/>
        <v>0</v>
      </c>
      <c r="Q199" s="478">
        <f t="shared" si="91"/>
        <v>0</v>
      </c>
      <c r="R199" s="478">
        <f t="shared" si="91"/>
        <v>0</v>
      </c>
      <c r="S199" s="478">
        <f t="shared" si="91"/>
        <v>0</v>
      </c>
    </row>
    <row r="200" spans="1:19" s="477" customFormat="1" ht="14.45" hidden="1" customHeight="1" x14ac:dyDescent="0.2">
      <c r="A200" s="470"/>
      <c r="B200" s="471" t="s">
        <v>357</v>
      </c>
      <c r="C200" s="476"/>
      <c r="D200" s="478">
        <f t="shared" si="91"/>
        <v>1521897525</v>
      </c>
      <c r="E200" s="478">
        <f t="shared" si="91"/>
        <v>1521897525</v>
      </c>
      <c r="F200" s="478">
        <f t="shared" si="91"/>
        <v>1274023459</v>
      </c>
      <c r="G200" s="478">
        <f t="shared" si="91"/>
        <v>247874066</v>
      </c>
      <c r="H200" s="478">
        <f t="shared" si="91"/>
        <v>0</v>
      </c>
      <c r="I200" s="478">
        <f t="shared" si="91"/>
        <v>0</v>
      </c>
      <c r="J200" s="478">
        <f t="shared" si="91"/>
        <v>0</v>
      </c>
      <c r="K200" s="478">
        <f t="shared" si="91"/>
        <v>0</v>
      </c>
      <c r="L200" s="478">
        <f t="shared" si="91"/>
        <v>0</v>
      </c>
      <c r="M200" s="478">
        <f t="shared" si="91"/>
        <v>0</v>
      </c>
      <c r="N200" s="478">
        <f t="shared" si="91"/>
        <v>0</v>
      </c>
      <c r="O200" s="478">
        <f t="shared" si="91"/>
        <v>0</v>
      </c>
      <c r="P200" s="478">
        <f t="shared" si="91"/>
        <v>0</v>
      </c>
      <c r="Q200" s="478">
        <f t="shared" si="91"/>
        <v>0</v>
      </c>
      <c r="R200" s="478">
        <f t="shared" si="91"/>
        <v>0</v>
      </c>
      <c r="S200" s="478">
        <f t="shared" si="91"/>
        <v>0</v>
      </c>
    </row>
    <row r="201" spans="1:19" s="477" customFormat="1" ht="14.45" hidden="1" customHeight="1" x14ac:dyDescent="0.2">
      <c r="A201" s="470"/>
      <c r="B201" s="471" t="s">
        <v>358</v>
      </c>
      <c r="C201" s="476"/>
      <c r="D201" s="478">
        <f t="shared" si="91"/>
        <v>1521897525</v>
      </c>
      <c r="E201" s="478">
        <f t="shared" si="91"/>
        <v>1521897525</v>
      </c>
      <c r="F201" s="478">
        <f t="shared" si="91"/>
        <v>1274023459</v>
      </c>
      <c r="G201" s="478">
        <f t="shared" si="91"/>
        <v>247874066</v>
      </c>
      <c r="H201" s="478">
        <f t="shared" si="91"/>
        <v>0</v>
      </c>
      <c r="I201" s="478">
        <f t="shared" si="91"/>
        <v>0</v>
      </c>
      <c r="J201" s="478">
        <f t="shared" si="91"/>
        <v>0</v>
      </c>
      <c r="K201" s="478">
        <f t="shared" si="91"/>
        <v>0</v>
      </c>
      <c r="L201" s="478">
        <f t="shared" si="91"/>
        <v>0</v>
      </c>
      <c r="M201" s="478">
        <f t="shared" si="91"/>
        <v>0</v>
      </c>
      <c r="N201" s="478">
        <f t="shared" si="91"/>
        <v>0</v>
      </c>
      <c r="O201" s="478">
        <f t="shared" si="91"/>
        <v>0</v>
      </c>
      <c r="P201" s="478">
        <f t="shared" si="91"/>
        <v>0</v>
      </c>
      <c r="Q201" s="478">
        <f t="shared" si="91"/>
        <v>0</v>
      </c>
      <c r="R201" s="478">
        <f t="shared" si="91"/>
        <v>0</v>
      </c>
      <c r="S201" s="478">
        <f t="shared" si="91"/>
        <v>0</v>
      </c>
    </row>
    <row r="202" spans="1:19" s="477" customFormat="1" ht="14.45" hidden="1" customHeight="1" x14ac:dyDescent="0.2">
      <c r="A202" s="470"/>
      <c r="B202" s="471" t="s">
        <v>359</v>
      </c>
      <c r="C202" s="476"/>
      <c r="D202" s="478">
        <f t="shared" si="91"/>
        <v>0</v>
      </c>
      <c r="E202" s="478">
        <f t="shared" si="91"/>
        <v>0</v>
      </c>
      <c r="F202" s="478">
        <f t="shared" si="91"/>
        <v>0</v>
      </c>
      <c r="G202" s="478">
        <f t="shared" si="91"/>
        <v>0</v>
      </c>
      <c r="H202" s="478">
        <f t="shared" si="91"/>
        <v>0</v>
      </c>
      <c r="I202" s="478">
        <f t="shared" si="91"/>
        <v>0</v>
      </c>
      <c r="J202" s="478">
        <f t="shared" si="91"/>
        <v>0</v>
      </c>
      <c r="K202" s="478">
        <f t="shared" si="91"/>
        <v>0</v>
      </c>
      <c r="L202" s="478">
        <f t="shared" si="91"/>
        <v>0</v>
      </c>
      <c r="M202" s="478">
        <f t="shared" si="91"/>
        <v>0</v>
      </c>
      <c r="N202" s="478">
        <f t="shared" si="91"/>
        <v>0</v>
      </c>
      <c r="O202" s="478">
        <f t="shared" si="91"/>
        <v>0</v>
      </c>
      <c r="P202" s="478">
        <f t="shared" si="91"/>
        <v>0</v>
      </c>
      <c r="Q202" s="478">
        <f t="shared" si="91"/>
        <v>0</v>
      </c>
      <c r="R202" s="478">
        <f t="shared" si="91"/>
        <v>0</v>
      </c>
      <c r="S202" s="478">
        <f t="shared" si="91"/>
        <v>0</v>
      </c>
    </row>
    <row r="203" spans="1:19" s="477" customFormat="1" ht="14.45" hidden="1" customHeight="1" x14ac:dyDescent="0.2">
      <c r="A203" s="470"/>
      <c r="B203" s="471" t="s">
        <v>360</v>
      </c>
      <c r="C203" s="476"/>
      <c r="D203" s="493">
        <f>D201/D200</f>
        <v>1</v>
      </c>
      <c r="E203" s="493">
        <f>E201/E200</f>
        <v>1</v>
      </c>
      <c r="F203" s="493">
        <f>F201/F200</f>
        <v>1</v>
      </c>
      <c r="G203" s="493">
        <f>G201/G200</f>
        <v>1</v>
      </c>
      <c r="H203" s="471"/>
      <c r="I203" s="471"/>
      <c r="J203" s="471"/>
      <c r="K203" s="471"/>
      <c r="L203" s="471"/>
      <c r="M203" s="471"/>
      <c r="N203" s="471"/>
      <c r="O203" s="471"/>
      <c r="P203" s="471"/>
      <c r="Q203" s="471"/>
      <c r="R203" s="471"/>
      <c r="S203" s="471"/>
    </row>
    <row r="204" spans="1:19" s="477" customFormat="1" ht="24" hidden="1" x14ac:dyDescent="0.2">
      <c r="A204" s="480">
        <v>1</v>
      </c>
      <c r="B204" s="491" t="s">
        <v>623</v>
      </c>
      <c r="C204" s="484" t="s">
        <v>669</v>
      </c>
      <c r="D204" s="482"/>
      <c r="E204" s="482"/>
      <c r="F204" s="482"/>
      <c r="G204" s="482"/>
      <c r="H204" s="482"/>
      <c r="I204" s="482"/>
      <c r="J204" s="482"/>
      <c r="K204" s="482"/>
      <c r="L204" s="482"/>
      <c r="M204" s="486"/>
      <c r="N204" s="482"/>
      <c r="O204" s="482"/>
      <c r="P204" s="482"/>
      <c r="Q204" s="482"/>
      <c r="R204" s="482"/>
      <c r="S204" s="482"/>
    </row>
    <row r="205" spans="1:19" s="477" customFormat="1" ht="14.45" hidden="1" customHeight="1" x14ac:dyDescent="0.2">
      <c r="A205" s="480"/>
      <c r="B205" s="482" t="s">
        <v>354</v>
      </c>
      <c r="D205" s="486">
        <f t="shared" ref="D205:D210" si="92">E205+O205+P205+Q205+R205+S205</f>
        <v>675701535</v>
      </c>
      <c r="E205" s="486">
        <f t="shared" ref="E205:E210" si="93">F205+G205+H205+I205+J205+K205+L205+M205+N205</f>
        <v>675701535</v>
      </c>
      <c r="F205" s="486">
        <v>568907687</v>
      </c>
      <c r="G205" s="486">
        <v>106793848</v>
      </c>
      <c r="H205" s="488">
        <v>0</v>
      </c>
      <c r="I205" s="488">
        <v>0</v>
      </c>
      <c r="J205" s="488">
        <v>0</v>
      </c>
      <c r="K205" s="488">
        <v>0</v>
      </c>
      <c r="L205" s="486">
        <v>0</v>
      </c>
      <c r="M205" s="486">
        <v>0</v>
      </c>
      <c r="N205" s="488">
        <v>0</v>
      </c>
      <c r="O205" s="488">
        <v>0</v>
      </c>
      <c r="P205" s="488">
        <v>0</v>
      </c>
      <c r="Q205" s="488">
        <v>0</v>
      </c>
      <c r="R205" s="486">
        <v>0</v>
      </c>
      <c r="S205" s="488">
        <v>0</v>
      </c>
    </row>
    <row r="206" spans="1:19" s="477" customFormat="1" ht="14.45" hidden="1" customHeight="1" x14ac:dyDescent="0.2">
      <c r="A206" s="480"/>
      <c r="B206" s="482" t="s">
        <v>355</v>
      </c>
      <c r="C206" s="482"/>
      <c r="D206" s="486">
        <f t="shared" si="92"/>
        <v>0</v>
      </c>
      <c r="E206" s="486">
        <f t="shared" si="93"/>
        <v>0</v>
      </c>
      <c r="F206" s="488">
        <v>0</v>
      </c>
      <c r="G206" s="488">
        <v>0</v>
      </c>
      <c r="H206" s="488">
        <v>0</v>
      </c>
      <c r="I206" s="488">
        <v>0</v>
      </c>
      <c r="J206" s="488">
        <v>0</v>
      </c>
      <c r="K206" s="488">
        <v>0</v>
      </c>
      <c r="L206" s="488">
        <v>0</v>
      </c>
      <c r="M206" s="488">
        <v>0</v>
      </c>
      <c r="N206" s="488">
        <v>0</v>
      </c>
      <c r="O206" s="488">
        <v>0</v>
      </c>
      <c r="P206" s="488">
        <v>0</v>
      </c>
      <c r="Q206" s="488">
        <v>0</v>
      </c>
      <c r="R206" s="488">
        <v>0</v>
      </c>
      <c r="S206" s="488">
        <v>0</v>
      </c>
    </row>
    <row r="207" spans="1:19" s="477" customFormat="1" ht="14.45" hidden="1" customHeight="1" x14ac:dyDescent="0.2">
      <c r="A207" s="480"/>
      <c r="B207" s="482" t="s">
        <v>356</v>
      </c>
      <c r="C207" s="482"/>
      <c r="D207" s="486">
        <f t="shared" si="92"/>
        <v>0</v>
      </c>
      <c r="E207" s="486">
        <f t="shared" si="93"/>
        <v>0</v>
      </c>
      <c r="F207" s="488">
        <v>0</v>
      </c>
      <c r="G207" s="488">
        <v>0</v>
      </c>
      <c r="H207" s="488">
        <v>0</v>
      </c>
      <c r="I207" s="488">
        <v>0</v>
      </c>
      <c r="J207" s="488">
        <v>0</v>
      </c>
      <c r="K207" s="488">
        <v>0</v>
      </c>
      <c r="L207" s="488">
        <v>0</v>
      </c>
      <c r="M207" s="488">
        <v>0</v>
      </c>
      <c r="N207" s="488">
        <v>0</v>
      </c>
      <c r="O207" s="488">
        <v>0</v>
      </c>
      <c r="P207" s="488">
        <v>0</v>
      </c>
      <c r="Q207" s="488">
        <v>0</v>
      </c>
      <c r="R207" s="488">
        <v>0</v>
      </c>
      <c r="S207" s="488">
        <v>0</v>
      </c>
    </row>
    <row r="208" spans="1:19" s="477" customFormat="1" ht="14.45" hidden="1" customHeight="1" x14ac:dyDescent="0.2">
      <c r="A208" s="480"/>
      <c r="B208" s="482" t="s">
        <v>357</v>
      </c>
      <c r="C208" s="482"/>
      <c r="D208" s="486">
        <f t="shared" si="92"/>
        <v>675701535</v>
      </c>
      <c r="E208" s="486">
        <f t="shared" si="93"/>
        <v>675701535</v>
      </c>
      <c r="F208" s="487">
        <f t="shared" ref="F208:S208" si="94">F205-F206+F207</f>
        <v>568907687</v>
      </c>
      <c r="G208" s="487">
        <f t="shared" si="94"/>
        <v>106793848</v>
      </c>
      <c r="H208" s="488">
        <f t="shared" si="94"/>
        <v>0</v>
      </c>
      <c r="I208" s="488">
        <f t="shared" si="94"/>
        <v>0</v>
      </c>
      <c r="J208" s="488">
        <f t="shared" si="94"/>
        <v>0</v>
      </c>
      <c r="K208" s="488">
        <f t="shared" si="94"/>
        <v>0</v>
      </c>
      <c r="L208" s="487">
        <f t="shared" si="94"/>
        <v>0</v>
      </c>
      <c r="M208" s="487">
        <f t="shared" si="94"/>
        <v>0</v>
      </c>
      <c r="N208" s="488">
        <f t="shared" si="94"/>
        <v>0</v>
      </c>
      <c r="O208" s="488">
        <f t="shared" si="94"/>
        <v>0</v>
      </c>
      <c r="P208" s="488">
        <f t="shared" si="94"/>
        <v>0</v>
      </c>
      <c r="Q208" s="488">
        <f t="shared" si="94"/>
        <v>0</v>
      </c>
      <c r="R208" s="488">
        <f t="shared" si="94"/>
        <v>0</v>
      </c>
      <c r="S208" s="488">
        <f t="shared" si="94"/>
        <v>0</v>
      </c>
    </row>
    <row r="209" spans="1:19" s="477" customFormat="1" ht="14.45" hidden="1" customHeight="1" x14ac:dyDescent="0.2">
      <c r="A209" s="480"/>
      <c r="B209" s="482" t="s">
        <v>358</v>
      </c>
      <c r="C209" s="482"/>
      <c r="D209" s="486">
        <f t="shared" si="92"/>
        <v>675701535</v>
      </c>
      <c r="E209" s="486">
        <f t="shared" si="93"/>
        <v>675701535</v>
      </c>
      <c r="F209" s="487">
        <f>'PB04'!H55</f>
        <v>568907687</v>
      </c>
      <c r="G209" s="487">
        <f>'PB04'!H56</f>
        <v>106793848</v>
      </c>
      <c r="H209" s="488">
        <v>0</v>
      </c>
      <c r="I209" s="488">
        <v>0</v>
      </c>
      <c r="J209" s="488">
        <v>0</v>
      </c>
      <c r="K209" s="488">
        <v>0</v>
      </c>
      <c r="L209" s="488">
        <v>0</v>
      </c>
      <c r="M209" s="488">
        <v>0</v>
      </c>
      <c r="N209" s="488">
        <v>0</v>
      </c>
      <c r="O209" s="488">
        <v>0</v>
      </c>
      <c r="P209" s="488">
        <v>0</v>
      </c>
      <c r="Q209" s="488">
        <v>0</v>
      </c>
      <c r="R209" s="488">
        <v>0</v>
      </c>
      <c r="S209" s="488">
        <v>0</v>
      </c>
    </row>
    <row r="210" spans="1:19" s="477" customFormat="1" ht="14.45" hidden="1" customHeight="1" x14ac:dyDescent="0.2">
      <c r="A210" s="480"/>
      <c r="B210" s="482" t="s">
        <v>359</v>
      </c>
      <c r="C210" s="482"/>
      <c r="D210" s="486">
        <f t="shared" si="92"/>
        <v>0</v>
      </c>
      <c r="E210" s="486">
        <f t="shared" si="93"/>
        <v>0</v>
      </c>
      <c r="F210" s="489">
        <f t="shared" ref="F210:S210" si="95">F208-F209</f>
        <v>0</v>
      </c>
      <c r="G210" s="489">
        <f t="shared" si="95"/>
        <v>0</v>
      </c>
      <c r="H210" s="489">
        <f t="shared" si="95"/>
        <v>0</v>
      </c>
      <c r="I210" s="489">
        <f t="shared" si="95"/>
        <v>0</v>
      </c>
      <c r="J210" s="489">
        <f t="shared" si="95"/>
        <v>0</v>
      </c>
      <c r="K210" s="489">
        <f t="shared" si="95"/>
        <v>0</v>
      </c>
      <c r="L210" s="489">
        <f t="shared" si="95"/>
        <v>0</v>
      </c>
      <c r="M210" s="489">
        <f t="shared" si="95"/>
        <v>0</v>
      </c>
      <c r="N210" s="489">
        <f t="shared" si="95"/>
        <v>0</v>
      </c>
      <c r="O210" s="489">
        <f t="shared" si="95"/>
        <v>0</v>
      </c>
      <c r="P210" s="489">
        <f t="shared" si="95"/>
        <v>0</v>
      </c>
      <c r="Q210" s="489">
        <f t="shared" si="95"/>
        <v>0</v>
      </c>
      <c r="R210" s="489">
        <f t="shared" si="95"/>
        <v>0</v>
      </c>
      <c r="S210" s="489">
        <f t="shared" si="95"/>
        <v>0</v>
      </c>
    </row>
    <row r="211" spans="1:19" s="477" customFormat="1" ht="14.45" hidden="1" customHeight="1" x14ac:dyDescent="0.2">
      <c r="A211" s="480"/>
      <c r="B211" s="482" t="s">
        <v>360</v>
      </c>
      <c r="C211" s="482"/>
      <c r="D211" s="493">
        <f>D209/D208</f>
        <v>1</v>
      </c>
      <c r="E211" s="493">
        <f>E209/E208</f>
        <v>1</v>
      </c>
      <c r="F211" s="493">
        <f>F209/F208</f>
        <v>1</v>
      </c>
      <c r="G211" s="493">
        <f>G209/G208</f>
        <v>1</v>
      </c>
      <c r="H211" s="482"/>
      <c r="I211" s="482"/>
      <c r="J211" s="482"/>
      <c r="K211" s="482"/>
      <c r="L211" s="482"/>
      <c r="M211" s="482"/>
      <c r="N211" s="482"/>
      <c r="O211" s="482"/>
      <c r="P211" s="482"/>
      <c r="Q211" s="482"/>
      <c r="R211" s="482"/>
      <c r="S211" s="482"/>
    </row>
    <row r="212" spans="1:19" s="477" customFormat="1" ht="14.45" hidden="1" customHeight="1" x14ac:dyDescent="0.2">
      <c r="A212" s="480">
        <v>2</v>
      </c>
      <c r="B212" s="491" t="s">
        <v>624</v>
      </c>
      <c r="C212" s="484">
        <v>5400231297</v>
      </c>
      <c r="D212" s="482"/>
      <c r="E212" s="482"/>
      <c r="F212" s="482"/>
      <c r="G212" s="482"/>
      <c r="H212" s="482"/>
      <c r="I212" s="482"/>
      <c r="J212" s="482"/>
      <c r="K212" s="482"/>
      <c r="L212" s="482"/>
      <c r="M212" s="486"/>
      <c r="N212" s="482"/>
      <c r="O212" s="482"/>
      <c r="P212" s="482"/>
      <c r="Q212" s="482"/>
      <c r="R212" s="482"/>
      <c r="S212" s="482"/>
    </row>
    <row r="213" spans="1:19" s="477" customFormat="1" ht="14.45" hidden="1" customHeight="1" x14ac:dyDescent="0.2">
      <c r="A213" s="480"/>
      <c r="B213" s="482" t="s">
        <v>354</v>
      </c>
      <c r="D213" s="486">
        <f t="shared" ref="D213:D218" si="96">E213+O213+P213+Q213+R213+S213</f>
        <v>194581400</v>
      </c>
      <c r="E213" s="486">
        <f t="shared" ref="E213:E218" si="97">F213+G213+H213+I213+J213+K213+L213+M213+N213</f>
        <v>194581400</v>
      </c>
      <c r="F213" s="486">
        <v>129795000</v>
      </c>
      <c r="G213" s="486">
        <v>64786400</v>
      </c>
      <c r="H213" s="488">
        <v>0</v>
      </c>
      <c r="I213" s="488">
        <v>0</v>
      </c>
      <c r="J213" s="488">
        <v>0</v>
      </c>
      <c r="K213" s="488">
        <v>0</v>
      </c>
      <c r="L213" s="486">
        <v>0</v>
      </c>
      <c r="M213" s="486">
        <v>0</v>
      </c>
      <c r="N213" s="488">
        <v>0</v>
      </c>
      <c r="O213" s="488">
        <v>0</v>
      </c>
      <c r="P213" s="488">
        <v>0</v>
      </c>
      <c r="Q213" s="488">
        <v>0</v>
      </c>
      <c r="R213" s="486">
        <v>0</v>
      </c>
      <c r="S213" s="488">
        <v>0</v>
      </c>
    </row>
    <row r="214" spans="1:19" s="477" customFormat="1" ht="14.45" hidden="1" customHeight="1" x14ac:dyDescent="0.2">
      <c r="A214" s="480"/>
      <c r="B214" s="482" t="s">
        <v>355</v>
      </c>
      <c r="C214" s="482"/>
      <c r="D214" s="486">
        <f t="shared" si="96"/>
        <v>0</v>
      </c>
      <c r="E214" s="486">
        <f t="shared" si="97"/>
        <v>0</v>
      </c>
      <c r="F214" s="488">
        <v>0</v>
      </c>
      <c r="G214" s="488">
        <v>0</v>
      </c>
      <c r="H214" s="488">
        <v>0</v>
      </c>
      <c r="I214" s="488">
        <v>0</v>
      </c>
      <c r="J214" s="488">
        <v>0</v>
      </c>
      <c r="K214" s="488">
        <v>0</v>
      </c>
      <c r="L214" s="488">
        <v>0</v>
      </c>
      <c r="M214" s="488">
        <v>0</v>
      </c>
      <c r="N214" s="488">
        <v>0</v>
      </c>
      <c r="O214" s="488">
        <v>0</v>
      </c>
      <c r="P214" s="488">
        <v>0</v>
      </c>
      <c r="Q214" s="488">
        <v>0</v>
      </c>
      <c r="R214" s="488">
        <v>0</v>
      </c>
      <c r="S214" s="488">
        <v>0</v>
      </c>
    </row>
    <row r="215" spans="1:19" s="477" customFormat="1" ht="14.45" hidden="1" customHeight="1" x14ac:dyDescent="0.2">
      <c r="A215" s="480"/>
      <c r="B215" s="482" t="s">
        <v>356</v>
      </c>
      <c r="C215" s="482"/>
      <c r="D215" s="486">
        <f t="shared" si="96"/>
        <v>0</v>
      </c>
      <c r="E215" s="486">
        <f t="shared" si="97"/>
        <v>0</v>
      </c>
      <c r="F215" s="488">
        <v>0</v>
      </c>
      <c r="G215" s="488">
        <v>0</v>
      </c>
      <c r="H215" s="488">
        <v>0</v>
      </c>
      <c r="I215" s="488">
        <v>0</v>
      </c>
      <c r="J215" s="488">
        <v>0</v>
      </c>
      <c r="K215" s="488">
        <v>0</v>
      </c>
      <c r="L215" s="488">
        <v>0</v>
      </c>
      <c r="M215" s="488">
        <v>0</v>
      </c>
      <c r="N215" s="488">
        <v>0</v>
      </c>
      <c r="O215" s="488">
        <v>0</v>
      </c>
      <c r="P215" s="488">
        <v>0</v>
      </c>
      <c r="Q215" s="488">
        <v>0</v>
      </c>
      <c r="R215" s="488">
        <v>0</v>
      </c>
      <c r="S215" s="488">
        <v>0</v>
      </c>
    </row>
    <row r="216" spans="1:19" s="477" customFormat="1" ht="14.45" hidden="1" customHeight="1" x14ac:dyDescent="0.2">
      <c r="A216" s="480"/>
      <c r="B216" s="482" t="s">
        <v>357</v>
      </c>
      <c r="C216" s="482"/>
      <c r="D216" s="486">
        <f t="shared" si="96"/>
        <v>194581400</v>
      </c>
      <c r="E216" s="486">
        <f t="shared" si="97"/>
        <v>194581400</v>
      </c>
      <c r="F216" s="487">
        <f t="shared" ref="F216:S216" si="98">F213-F214+F215</f>
        <v>129795000</v>
      </c>
      <c r="G216" s="487">
        <f t="shared" si="98"/>
        <v>64786400</v>
      </c>
      <c r="H216" s="488">
        <f t="shared" si="98"/>
        <v>0</v>
      </c>
      <c r="I216" s="488">
        <f t="shared" si="98"/>
        <v>0</v>
      </c>
      <c r="J216" s="488">
        <f t="shared" si="98"/>
        <v>0</v>
      </c>
      <c r="K216" s="488">
        <f t="shared" si="98"/>
        <v>0</v>
      </c>
      <c r="L216" s="487">
        <f t="shared" si="98"/>
        <v>0</v>
      </c>
      <c r="M216" s="487">
        <f t="shared" si="98"/>
        <v>0</v>
      </c>
      <c r="N216" s="488">
        <f t="shared" si="98"/>
        <v>0</v>
      </c>
      <c r="O216" s="488">
        <f t="shared" si="98"/>
        <v>0</v>
      </c>
      <c r="P216" s="488">
        <f t="shared" si="98"/>
        <v>0</v>
      </c>
      <c r="Q216" s="488">
        <f t="shared" si="98"/>
        <v>0</v>
      </c>
      <c r="R216" s="488">
        <f t="shared" si="98"/>
        <v>0</v>
      </c>
      <c r="S216" s="488">
        <f t="shared" si="98"/>
        <v>0</v>
      </c>
    </row>
    <row r="217" spans="1:19" s="477" customFormat="1" ht="14.45" hidden="1" customHeight="1" x14ac:dyDescent="0.2">
      <c r="A217" s="480"/>
      <c r="B217" s="482" t="s">
        <v>358</v>
      </c>
      <c r="C217" s="482"/>
      <c r="D217" s="486">
        <f t="shared" si="96"/>
        <v>194581400</v>
      </c>
      <c r="E217" s="486">
        <f t="shared" si="97"/>
        <v>194581400</v>
      </c>
      <c r="F217" s="487">
        <f>'PB04'!H57</f>
        <v>129795000</v>
      </c>
      <c r="G217" s="487">
        <f>'PB04'!H58</f>
        <v>64786400</v>
      </c>
      <c r="H217" s="488">
        <v>0</v>
      </c>
      <c r="I217" s="488">
        <v>0</v>
      </c>
      <c r="J217" s="488">
        <v>0</v>
      </c>
      <c r="K217" s="488">
        <v>0</v>
      </c>
      <c r="L217" s="488">
        <v>0</v>
      </c>
      <c r="M217" s="488">
        <v>0</v>
      </c>
      <c r="N217" s="488">
        <v>0</v>
      </c>
      <c r="O217" s="488">
        <v>0</v>
      </c>
      <c r="P217" s="488">
        <v>0</v>
      </c>
      <c r="Q217" s="488">
        <v>0</v>
      </c>
      <c r="R217" s="488">
        <v>0</v>
      </c>
      <c r="S217" s="488">
        <v>0</v>
      </c>
    </row>
    <row r="218" spans="1:19" s="477" customFormat="1" ht="14.45" hidden="1" customHeight="1" x14ac:dyDescent="0.2">
      <c r="A218" s="480"/>
      <c r="B218" s="482" t="s">
        <v>359</v>
      </c>
      <c r="C218" s="482"/>
      <c r="D218" s="486">
        <f t="shared" si="96"/>
        <v>0</v>
      </c>
      <c r="E218" s="486">
        <f t="shared" si="97"/>
        <v>0</v>
      </c>
      <c r="F218" s="489">
        <f t="shared" ref="F218:S218" si="99">F216-F217</f>
        <v>0</v>
      </c>
      <c r="G218" s="489">
        <f t="shared" si="99"/>
        <v>0</v>
      </c>
      <c r="H218" s="489">
        <f t="shared" si="99"/>
        <v>0</v>
      </c>
      <c r="I218" s="489">
        <f t="shared" si="99"/>
        <v>0</v>
      </c>
      <c r="J218" s="489">
        <f t="shared" si="99"/>
        <v>0</v>
      </c>
      <c r="K218" s="489">
        <f t="shared" si="99"/>
        <v>0</v>
      </c>
      <c r="L218" s="489">
        <f t="shared" si="99"/>
        <v>0</v>
      </c>
      <c r="M218" s="489">
        <f t="shared" si="99"/>
        <v>0</v>
      </c>
      <c r="N218" s="489">
        <f t="shared" si="99"/>
        <v>0</v>
      </c>
      <c r="O218" s="489">
        <f t="shared" si="99"/>
        <v>0</v>
      </c>
      <c r="P218" s="489">
        <f t="shared" si="99"/>
        <v>0</v>
      </c>
      <c r="Q218" s="489">
        <f t="shared" si="99"/>
        <v>0</v>
      </c>
      <c r="R218" s="489">
        <f t="shared" si="99"/>
        <v>0</v>
      </c>
      <c r="S218" s="489">
        <f t="shared" si="99"/>
        <v>0</v>
      </c>
    </row>
    <row r="219" spans="1:19" s="477" customFormat="1" ht="14.45" hidden="1" customHeight="1" x14ac:dyDescent="0.2">
      <c r="A219" s="480"/>
      <c r="B219" s="482" t="s">
        <v>360</v>
      </c>
      <c r="C219" s="482"/>
      <c r="D219" s="493">
        <f>D217/D216</f>
        <v>1</v>
      </c>
      <c r="E219" s="493">
        <f>E217/E216</f>
        <v>1</v>
      </c>
      <c r="F219" s="493">
        <f>F217/F216</f>
        <v>1</v>
      </c>
      <c r="G219" s="493">
        <f>G217/G216</f>
        <v>1</v>
      </c>
      <c r="H219" s="482"/>
      <c r="I219" s="482"/>
      <c r="J219" s="482"/>
      <c r="K219" s="482"/>
      <c r="L219" s="482"/>
      <c r="M219" s="482"/>
      <c r="N219" s="482"/>
      <c r="O219" s="482"/>
      <c r="P219" s="482"/>
      <c r="Q219" s="482"/>
      <c r="R219" s="482"/>
      <c r="S219" s="482"/>
    </row>
    <row r="220" spans="1:19" s="477" customFormat="1" ht="14.45" hidden="1" customHeight="1" x14ac:dyDescent="0.2">
      <c r="A220" s="480">
        <v>3</v>
      </c>
      <c r="B220" s="491" t="s">
        <v>625</v>
      </c>
      <c r="C220" s="484">
        <v>5400259630</v>
      </c>
      <c r="D220" s="482"/>
      <c r="E220" s="482"/>
      <c r="F220" s="482"/>
      <c r="G220" s="482"/>
      <c r="H220" s="482"/>
      <c r="I220" s="482"/>
      <c r="J220" s="482"/>
      <c r="K220" s="482"/>
      <c r="L220" s="482"/>
      <c r="M220" s="486"/>
      <c r="N220" s="482"/>
      <c r="O220" s="482"/>
      <c r="P220" s="482"/>
      <c r="Q220" s="482"/>
      <c r="R220" s="482"/>
      <c r="S220" s="482"/>
    </row>
    <row r="221" spans="1:19" s="477" customFormat="1" ht="14.45" hidden="1" customHeight="1" x14ac:dyDescent="0.2">
      <c r="A221" s="480"/>
      <c r="B221" s="482" t="s">
        <v>354</v>
      </c>
      <c r="D221" s="486">
        <f t="shared" ref="D221:D226" si="100">E221+O221+P221+Q221+R221+S221</f>
        <v>310638704</v>
      </c>
      <c r="E221" s="486">
        <f t="shared" ref="E221:E226" si="101">F221+G221+H221+I221+J221+K221+L221+M221+N221</f>
        <v>310638704</v>
      </c>
      <c r="F221" s="486">
        <v>285288545</v>
      </c>
      <c r="G221" s="486">
        <v>25350159</v>
      </c>
      <c r="H221" s="488">
        <v>0</v>
      </c>
      <c r="I221" s="488">
        <v>0</v>
      </c>
      <c r="J221" s="488">
        <v>0</v>
      </c>
      <c r="K221" s="488">
        <v>0</v>
      </c>
      <c r="L221" s="486">
        <v>0</v>
      </c>
      <c r="M221" s="486">
        <v>0</v>
      </c>
      <c r="N221" s="488">
        <v>0</v>
      </c>
      <c r="O221" s="488">
        <v>0</v>
      </c>
      <c r="P221" s="488">
        <v>0</v>
      </c>
      <c r="Q221" s="488">
        <v>0</v>
      </c>
      <c r="R221" s="486">
        <v>0</v>
      </c>
      <c r="S221" s="488">
        <v>0</v>
      </c>
    </row>
    <row r="222" spans="1:19" s="477" customFormat="1" ht="14.45" hidden="1" customHeight="1" x14ac:dyDescent="0.2">
      <c r="A222" s="480"/>
      <c r="B222" s="482" t="s">
        <v>355</v>
      </c>
      <c r="C222" s="482"/>
      <c r="D222" s="486">
        <f t="shared" si="100"/>
        <v>0</v>
      </c>
      <c r="E222" s="486">
        <f t="shared" si="101"/>
        <v>0</v>
      </c>
      <c r="F222" s="488">
        <v>0</v>
      </c>
      <c r="G222" s="488">
        <v>0</v>
      </c>
      <c r="H222" s="488">
        <v>0</v>
      </c>
      <c r="I222" s="488">
        <v>0</v>
      </c>
      <c r="J222" s="488">
        <v>0</v>
      </c>
      <c r="K222" s="488">
        <v>0</v>
      </c>
      <c r="L222" s="488">
        <v>0</v>
      </c>
      <c r="M222" s="488">
        <v>0</v>
      </c>
      <c r="N222" s="488">
        <v>0</v>
      </c>
      <c r="O222" s="488">
        <v>0</v>
      </c>
      <c r="P222" s="488">
        <v>0</v>
      </c>
      <c r="Q222" s="488">
        <v>0</v>
      </c>
      <c r="R222" s="488">
        <v>0</v>
      </c>
      <c r="S222" s="488">
        <v>0</v>
      </c>
    </row>
    <row r="223" spans="1:19" s="477" customFormat="1" ht="14.45" hidden="1" customHeight="1" x14ac:dyDescent="0.2">
      <c r="A223" s="480"/>
      <c r="B223" s="482" t="s">
        <v>356</v>
      </c>
      <c r="C223" s="482"/>
      <c r="D223" s="486">
        <f t="shared" si="100"/>
        <v>0</v>
      </c>
      <c r="E223" s="486">
        <f t="shared" si="101"/>
        <v>0</v>
      </c>
      <c r="F223" s="488">
        <v>0</v>
      </c>
      <c r="G223" s="488">
        <v>0</v>
      </c>
      <c r="H223" s="488">
        <v>0</v>
      </c>
      <c r="I223" s="488">
        <v>0</v>
      </c>
      <c r="J223" s="488">
        <v>0</v>
      </c>
      <c r="K223" s="488">
        <v>0</v>
      </c>
      <c r="L223" s="488">
        <v>0</v>
      </c>
      <c r="M223" s="488">
        <v>0</v>
      </c>
      <c r="N223" s="488">
        <v>0</v>
      </c>
      <c r="O223" s="488">
        <v>0</v>
      </c>
      <c r="P223" s="488">
        <v>0</v>
      </c>
      <c r="Q223" s="488">
        <v>0</v>
      </c>
      <c r="R223" s="488">
        <v>0</v>
      </c>
      <c r="S223" s="488">
        <v>0</v>
      </c>
    </row>
    <row r="224" spans="1:19" s="477" customFormat="1" ht="14.45" hidden="1" customHeight="1" x14ac:dyDescent="0.2">
      <c r="A224" s="480"/>
      <c r="B224" s="482" t="s">
        <v>357</v>
      </c>
      <c r="C224" s="482"/>
      <c r="D224" s="486">
        <f t="shared" si="100"/>
        <v>310638704</v>
      </c>
      <c r="E224" s="486">
        <f t="shared" si="101"/>
        <v>310638704</v>
      </c>
      <c r="F224" s="487">
        <f t="shared" ref="F224:S224" si="102">F221-F222+F223</f>
        <v>285288545</v>
      </c>
      <c r="G224" s="487">
        <f t="shared" si="102"/>
        <v>25350159</v>
      </c>
      <c r="H224" s="488">
        <f t="shared" si="102"/>
        <v>0</v>
      </c>
      <c r="I224" s="488">
        <f t="shared" si="102"/>
        <v>0</v>
      </c>
      <c r="J224" s="488">
        <f t="shared" si="102"/>
        <v>0</v>
      </c>
      <c r="K224" s="488">
        <f t="shared" si="102"/>
        <v>0</v>
      </c>
      <c r="L224" s="487">
        <f t="shared" si="102"/>
        <v>0</v>
      </c>
      <c r="M224" s="487">
        <f t="shared" si="102"/>
        <v>0</v>
      </c>
      <c r="N224" s="488">
        <f t="shared" si="102"/>
        <v>0</v>
      </c>
      <c r="O224" s="488">
        <f t="shared" si="102"/>
        <v>0</v>
      </c>
      <c r="P224" s="488">
        <f t="shared" si="102"/>
        <v>0</v>
      </c>
      <c r="Q224" s="488">
        <f t="shared" si="102"/>
        <v>0</v>
      </c>
      <c r="R224" s="488">
        <f t="shared" si="102"/>
        <v>0</v>
      </c>
      <c r="S224" s="488">
        <f t="shared" si="102"/>
        <v>0</v>
      </c>
    </row>
    <row r="225" spans="1:19" s="477" customFormat="1" ht="14.45" hidden="1" customHeight="1" x14ac:dyDescent="0.2">
      <c r="A225" s="480"/>
      <c r="B225" s="482" t="s">
        <v>358</v>
      </c>
      <c r="C225" s="482"/>
      <c r="D225" s="486">
        <f t="shared" si="100"/>
        <v>310638704</v>
      </c>
      <c r="E225" s="486">
        <f t="shared" si="101"/>
        <v>310638704</v>
      </c>
      <c r="F225" s="487">
        <f>'PB04'!H59</f>
        <v>285288545</v>
      </c>
      <c r="G225" s="487">
        <f>'PB04'!H60</f>
        <v>25350159</v>
      </c>
      <c r="H225" s="488">
        <v>0</v>
      </c>
      <c r="I225" s="488">
        <v>0</v>
      </c>
      <c r="J225" s="488">
        <v>0</v>
      </c>
      <c r="K225" s="488">
        <v>0</v>
      </c>
      <c r="L225" s="488">
        <v>0</v>
      </c>
      <c r="M225" s="488">
        <v>0</v>
      </c>
      <c r="N225" s="488">
        <v>0</v>
      </c>
      <c r="O225" s="488">
        <v>0</v>
      </c>
      <c r="P225" s="488">
        <v>0</v>
      </c>
      <c r="Q225" s="488">
        <v>0</v>
      </c>
      <c r="R225" s="488">
        <v>0</v>
      </c>
      <c r="S225" s="488">
        <v>0</v>
      </c>
    </row>
    <row r="226" spans="1:19" s="477" customFormat="1" ht="14.45" hidden="1" customHeight="1" x14ac:dyDescent="0.2">
      <c r="A226" s="480"/>
      <c r="B226" s="482" t="s">
        <v>359</v>
      </c>
      <c r="C226" s="482"/>
      <c r="D226" s="486">
        <f t="shared" si="100"/>
        <v>0</v>
      </c>
      <c r="E226" s="486">
        <f t="shared" si="101"/>
        <v>0</v>
      </c>
      <c r="F226" s="489">
        <f t="shared" ref="F226:S226" si="103">F224-F225</f>
        <v>0</v>
      </c>
      <c r="G226" s="489">
        <f t="shared" si="103"/>
        <v>0</v>
      </c>
      <c r="H226" s="489">
        <f t="shared" si="103"/>
        <v>0</v>
      </c>
      <c r="I226" s="489">
        <f t="shared" si="103"/>
        <v>0</v>
      </c>
      <c r="J226" s="489">
        <f t="shared" si="103"/>
        <v>0</v>
      </c>
      <c r="K226" s="489">
        <f t="shared" si="103"/>
        <v>0</v>
      </c>
      <c r="L226" s="489">
        <f t="shared" si="103"/>
        <v>0</v>
      </c>
      <c r="M226" s="489">
        <f t="shared" si="103"/>
        <v>0</v>
      </c>
      <c r="N226" s="489">
        <f t="shared" si="103"/>
        <v>0</v>
      </c>
      <c r="O226" s="489">
        <f t="shared" si="103"/>
        <v>0</v>
      </c>
      <c r="P226" s="489">
        <f t="shared" si="103"/>
        <v>0</v>
      </c>
      <c r="Q226" s="489">
        <f t="shared" si="103"/>
        <v>0</v>
      </c>
      <c r="R226" s="489">
        <f t="shared" si="103"/>
        <v>0</v>
      </c>
      <c r="S226" s="489">
        <f t="shared" si="103"/>
        <v>0</v>
      </c>
    </row>
    <row r="227" spans="1:19" s="477" customFormat="1" ht="14.45" hidden="1" customHeight="1" x14ac:dyDescent="0.2">
      <c r="A227" s="480"/>
      <c r="B227" s="482" t="s">
        <v>360</v>
      </c>
      <c r="C227" s="482"/>
      <c r="D227" s="493">
        <f>D225/D224</f>
        <v>1</v>
      </c>
      <c r="E227" s="493">
        <f>E225/E224</f>
        <v>1</v>
      </c>
      <c r="F227" s="493">
        <f>F225/F224</f>
        <v>1</v>
      </c>
      <c r="G227" s="493">
        <f>G225/G224</f>
        <v>1</v>
      </c>
      <c r="H227" s="482"/>
      <c r="I227" s="482"/>
      <c r="J227" s="482"/>
      <c r="K227" s="482"/>
      <c r="L227" s="482"/>
      <c r="M227" s="482"/>
      <c r="N227" s="482"/>
      <c r="O227" s="482"/>
      <c r="P227" s="482"/>
      <c r="Q227" s="482"/>
      <c r="R227" s="482"/>
      <c r="S227" s="482"/>
    </row>
    <row r="228" spans="1:19" s="477" customFormat="1" ht="24.75" hidden="1" customHeight="1" x14ac:dyDescent="0.2">
      <c r="A228" s="480">
        <v>4</v>
      </c>
      <c r="B228" s="491" t="s">
        <v>626</v>
      </c>
      <c r="C228" s="484">
        <v>5400412624</v>
      </c>
      <c r="D228" s="482"/>
      <c r="E228" s="482"/>
      <c r="F228" s="482"/>
      <c r="G228" s="482"/>
      <c r="H228" s="482"/>
      <c r="I228" s="482"/>
      <c r="J228" s="482"/>
      <c r="K228" s="482"/>
      <c r="L228" s="482"/>
      <c r="M228" s="486"/>
      <c r="N228" s="482"/>
      <c r="O228" s="482"/>
      <c r="P228" s="482"/>
      <c r="Q228" s="482"/>
      <c r="R228" s="482"/>
      <c r="S228" s="482"/>
    </row>
    <row r="229" spans="1:19" s="477" customFormat="1" ht="14.45" hidden="1" customHeight="1" x14ac:dyDescent="0.2">
      <c r="A229" s="480"/>
      <c r="B229" s="482" t="s">
        <v>354</v>
      </c>
      <c r="D229" s="486">
        <f t="shared" ref="D229:D234" si="104">E229+O229+P229+Q229+R229+S229</f>
        <v>340975886</v>
      </c>
      <c r="E229" s="486">
        <f t="shared" ref="E229:E234" si="105">F229+G229+H229+I229+J229+K229+L229+M229+N229</f>
        <v>340975886</v>
      </c>
      <c r="F229" s="486">
        <v>290032227</v>
      </c>
      <c r="G229" s="486">
        <v>50943659</v>
      </c>
      <c r="H229" s="488">
        <v>0</v>
      </c>
      <c r="I229" s="488">
        <v>0</v>
      </c>
      <c r="J229" s="488">
        <v>0</v>
      </c>
      <c r="K229" s="488">
        <v>0</v>
      </c>
      <c r="L229" s="486">
        <v>0</v>
      </c>
      <c r="M229" s="486">
        <v>0</v>
      </c>
      <c r="N229" s="488">
        <v>0</v>
      </c>
      <c r="O229" s="488">
        <v>0</v>
      </c>
      <c r="P229" s="488">
        <v>0</v>
      </c>
      <c r="Q229" s="488">
        <v>0</v>
      </c>
      <c r="R229" s="486">
        <v>0</v>
      </c>
      <c r="S229" s="488">
        <v>0</v>
      </c>
    </row>
    <row r="230" spans="1:19" s="477" customFormat="1" ht="14.45" hidden="1" customHeight="1" x14ac:dyDescent="0.2">
      <c r="A230" s="480"/>
      <c r="B230" s="482" t="s">
        <v>355</v>
      </c>
      <c r="C230" s="482"/>
      <c r="D230" s="486">
        <f t="shared" si="104"/>
        <v>0</v>
      </c>
      <c r="E230" s="486">
        <f t="shared" si="105"/>
        <v>0</v>
      </c>
      <c r="F230" s="488">
        <v>0</v>
      </c>
      <c r="G230" s="488">
        <v>0</v>
      </c>
      <c r="H230" s="488">
        <v>0</v>
      </c>
      <c r="I230" s="488">
        <v>0</v>
      </c>
      <c r="J230" s="488">
        <v>0</v>
      </c>
      <c r="K230" s="488">
        <v>0</v>
      </c>
      <c r="L230" s="488">
        <v>0</v>
      </c>
      <c r="M230" s="488">
        <v>0</v>
      </c>
      <c r="N230" s="488">
        <v>0</v>
      </c>
      <c r="O230" s="488">
        <v>0</v>
      </c>
      <c r="P230" s="488">
        <v>0</v>
      </c>
      <c r="Q230" s="488">
        <v>0</v>
      </c>
      <c r="R230" s="488">
        <v>0</v>
      </c>
      <c r="S230" s="488">
        <v>0</v>
      </c>
    </row>
    <row r="231" spans="1:19" s="477" customFormat="1" ht="14.45" hidden="1" customHeight="1" x14ac:dyDescent="0.2">
      <c r="A231" s="480"/>
      <c r="B231" s="482" t="s">
        <v>356</v>
      </c>
      <c r="C231" s="482"/>
      <c r="D231" s="486">
        <f t="shared" si="104"/>
        <v>0</v>
      </c>
      <c r="E231" s="486">
        <f t="shared" si="105"/>
        <v>0</v>
      </c>
      <c r="F231" s="488">
        <v>0</v>
      </c>
      <c r="G231" s="488">
        <v>0</v>
      </c>
      <c r="H231" s="488">
        <v>0</v>
      </c>
      <c r="I231" s="488">
        <v>0</v>
      </c>
      <c r="J231" s="488">
        <v>0</v>
      </c>
      <c r="K231" s="488">
        <v>0</v>
      </c>
      <c r="L231" s="488">
        <v>0</v>
      </c>
      <c r="M231" s="488">
        <v>0</v>
      </c>
      <c r="N231" s="488">
        <v>0</v>
      </c>
      <c r="O231" s="488">
        <v>0</v>
      </c>
      <c r="P231" s="488">
        <v>0</v>
      </c>
      <c r="Q231" s="488">
        <v>0</v>
      </c>
      <c r="R231" s="488">
        <v>0</v>
      </c>
      <c r="S231" s="488">
        <v>0</v>
      </c>
    </row>
    <row r="232" spans="1:19" s="477" customFormat="1" ht="14.45" hidden="1" customHeight="1" x14ac:dyDescent="0.2">
      <c r="A232" s="480"/>
      <c r="B232" s="482" t="s">
        <v>357</v>
      </c>
      <c r="C232" s="482"/>
      <c r="D232" s="486">
        <f t="shared" si="104"/>
        <v>340975886</v>
      </c>
      <c r="E232" s="486">
        <f t="shared" si="105"/>
        <v>340975886</v>
      </c>
      <c r="F232" s="487">
        <f t="shared" ref="F232:S232" si="106">F229-F230+F231</f>
        <v>290032227</v>
      </c>
      <c r="G232" s="487">
        <f t="shared" si="106"/>
        <v>50943659</v>
      </c>
      <c r="H232" s="488">
        <f t="shared" si="106"/>
        <v>0</v>
      </c>
      <c r="I232" s="488">
        <f t="shared" si="106"/>
        <v>0</v>
      </c>
      <c r="J232" s="488">
        <f t="shared" si="106"/>
        <v>0</v>
      </c>
      <c r="K232" s="488">
        <f t="shared" si="106"/>
        <v>0</v>
      </c>
      <c r="L232" s="487">
        <f t="shared" si="106"/>
        <v>0</v>
      </c>
      <c r="M232" s="487">
        <f t="shared" si="106"/>
        <v>0</v>
      </c>
      <c r="N232" s="488">
        <f t="shared" si="106"/>
        <v>0</v>
      </c>
      <c r="O232" s="488">
        <f t="shared" si="106"/>
        <v>0</v>
      </c>
      <c r="P232" s="488">
        <f t="shared" si="106"/>
        <v>0</v>
      </c>
      <c r="Q232" s="488">
        <f t="shared" si="106"/>
        <v>0</v>
      </c>
      <c r="R232" s="488">
        <f t="shared" si="106"/>
        <v>0</v>
      </c>
      <c r="S232" s="488">
        <f t="shared" si="106"/>
        <v>0</v>
      </c>
    </row>
    <row r="233" spans="1:19" s="477" customFormat="1" ht="14.45" hidden="1" customHeight="1" x14ac:dyDescent="0.2">
      <c r="A233" s="480"/>
      <c r="B233" s="482" t="s">
        <v>358</v>
      </c>
      <c r="C233" s="482"/>
      <c r="D233" s="486">
        <f t="shared" si="104"/>
        <v>340975886</v>
      </c>
      <c r="E233" s="486">
        <f t="shared" si="105"/>
        <v>340975886</v>
      </c>
      <c r="F233" s="487">
        <f>'PB04'!H61</f>
        <v>290032227</v>
      </c>
      <c r="G233" s="487">
        <f>'PB04'!H62+'PB04'!G63</f>
        <v>50943659</v>
      </c>
      <c r="H233" s="488">
        <v>0</v>
      </c>
      <c r="I233" s="488">
        <v>0</v>
      </c>
      <c r="J233" s="488">
        <v>0</v>
      </c>
      <c r="K233" s="488">
        <v>0</v>
      </c>
      <c r="L233" s="488">
        <v>0</v>
      </c>
      <c r="M233" s="488">
        <v>0</v>
      </c>
      <c r="N233" s="488">
        <v>0</v>
      </c>
      <c r="O233" s="488">
        <v>0</v>
      </c>
      <c r="P233" s="488">
        <v>0</v>
      </c>
      <c r="Q233" s="488">
        <v>0</v>
      </c>
      <c r="R233" s="488">
        <v>0</v>
      </c>
      <c r="S233" s="488">
        <v>0</v>
      </c>
    </row>
    <row r="234" spans="1:19" s="477" customFormat="1" ht="14.45" hidden="1" customHeight="1" x14ac:dyDescent="0.2">
      <c r="A234" s="480"/>
      <c r="B234" s="482" t="s">
        <v>359</v>
      </c>
      <c r="C234" s="482"/>
      <c r="D234" s="486">
        <f t="shared" si="104"/>
        <v>0</v>
      </c>
      <c r="E234" s="486">
        <f t="shared" si="105"/>
        <v>0</v>
      </c>
      <c r="F234" s="489">
        <f t="shared" ref="F234:S234" si="107">F232-F233</f>
        <v>0</v>
      </c>
      <c r="G234" s="489">
        <f t="shared" si="107"/>
        <v>0</v>
      </c>
      <c r="H234" s="489">
        <f t="shared" si="107"/>
        <v>0</v>
      </c>
      <c r="I234" s="489">
        <f t="shared" si="107"/>
        <v>0</v>
      </c>
      <c r="J234" s="489">
        <f t="shared" si="107"/>
        <v>0</v>
      </c>
      <c r="K234" s="489">
        <f t="shared" si="107"/>
        <v>0</v>
      </c>
      <c r="L234" s="489">
        <f t="shared" si="107"/>
        <v>0</v>
      </c>
      <c r="M234" s="489">
        <f t="shared" si="107"/>
        <v>0</v>
      </c>
      <c r="N234" s="489">
        <f t="shared" si="107"/>
        <v>0</v>
      </c>
      <c r="O234" s="489">
        <f t="shared" si="107"/>
        <v>0</v>
      </c>
      <c r="P234" s="489">
        <f t="shared" si="107"/>
        <v>0</v>
      </c>
      <c r="Q234" s="489">
        <f t="shared" si="107"/>
        <v>0</v>
      </c>
      <c r="R234" s="489">
        <f t="shared" si="107"/>
        <v>0</v>
      </c>
      <c r="S234" s="489">
        <f t="shared" si="107"/>
        <v>0</v>
      </c>
    </row>
    <row r="235" spans="1:19" s="477" customFormat="1" ht="14.45" hidden="1" customHeight="1" x14ac:dyDescent="0.2">
      <c r="A235" s="480"/>
      <c r="B235" s="482" t="s">
        <v>360</v>
      </c>
      <c r="C235" s="482"/>
      <c r="D235" s="493">
        <f>D233/D232</f>
        <v>1</v>
      </c>
      <c r="E235" s="493">
        <f>E233/E232</f>
        <v>1</v>
      </c>
      <c r="F235" s="493">
        <f>F233/F232</f>
        <v>1</v>
      </c>
      <c r="G235" s="493">
        <f>G233/G232</f>
        <v>1</v>
      </c>
      <c r="H235" s="482"/>
      <c r="I235" s="482"/>
      <c r="J235" s="482"/>
      <c r="K235" s="482"/>
      <c r="L235" s="482"/>
      <c r="M235" s="482"/>
      <c r="N235" s="482"/>
      <c r="O235" s="482"/>
      <c r="P235" s="482"/>
      <c r="Q235" s="482"/>
      <c r="R235" s="482"/>
      <c r="S235" s="482"/>
    </row>
    <row r="236" spans="1:19" s="477" customFormat="1" ht="14.45" hidden="1" customHeight="1" x14ac:dyDescent="0.2">
      <c r="A236" s="469" t="s">
        <v>36</v>
      </c>
      <c r="B236" s="494" t="s">
        <v>627</v>
      </c>
      <c r="C236" s="476"/>
      <c r="D236" s="471"/>
      <c r="E236" s="471"/>
      <c r="F236" s="471"/>
      <c r="G236" s="471"/>
      <c r="H236" s="471"/>
      <c r="I236" s="471"/>
      <c r="J236" s="471"/>
      <c r="K236" s="471"/>
      <c r="L236" s="471"/>
      <c r="M236" s="471"/>
      <c r="N236" s="471"/>
      <c r="O236" s="471"/>
      <c r="P236" s="471"/>
      <c r="Q236" s="471"/>
      <c r="R236" s="471"/>
      <c r="S236" s="471"/>
    </row>
    <row r="237" spans="1:19" s="477" customFormat="1" ht="14.45" hidden="1" customHeight="1" x14ac:dyDescent="0.2">
      <c r="A237" s="470"/>
      <c r="B237" s="471" t="s">
        <v>354</v>
      </c>
      <c r="C237" s="476"/>
      <c r="D237" s="478">
        <f>D245+D253+D261+D269</f>
        <v>950777227</v>
      </c>
      <c r="E237" s="478">
        <f t="shared" ref="E237:S237" si="108">E245+E253+E261+E269</f>
        <v>815298379</v>
      </c>
      <c r="F237" s="478">
        <f t="shared" si="108"/>
        <v>746481043</v>
      </c>
      <c r="G237" s="478">
        <f t="shared" si="108"/>
        <v>68817336</v>
      </c>
      <c r="H237" s="478">
        <f t="shared" si="108"/>
        <v>0</v>
      </c>
      <c r="I237" s="478">
        <f t="shared" si="108"/>
        <v>0</v>
      </c>
      <c r="J237" s="478">
        <f t="shared" si="108"/>
        <v>0</v>
      </c>
      <c r="K237" s="478">
        <f t="shared" si="108"/>
        <v>0</v>
      </c>
      <c r="L237" s="478">
        <f t="shared" si="108"/>
        <v>0</v>
      </c>
      <c r="M237" s="478">
        <f t="shared" si="108"/>
        <v>0</v>
      </c>
      <c r="N237" s="478">
        <f t="shared" si="108"/>
        <v>0</v>
      </c>
      <c r="O237" s="478">
        <f t="shared" si="108"/>
        <v>0</v>
      </c>
      <c r="P237" s="478">
        <f t="shared" si="108"/>
        <v>0</v>
      </c>
      <c r="Q237" s="478">
        <f t="shared" si="108"/>
        <v>0</v>
      </c>
      <c r="R237" s="478">
        <f t="shared" si="108"/>
        <v>56653948</v>
      </c>
      <c r="S237" s="478">
        <f t="shared" si="108"/>
        <v>78824900</v>
      </c>
    </row>
    <row r="238" spans="1:19" s="477" customFormat="1" ht="14.45" hidden="1" customHeight="1" x14ac:dyDescent="0.2">
      <c r="A238" s="470"/>
      <c r="B238" s="471" t="s">
        <v>355</v>
      </c>
      <c r="C238" s="476"/>
      <c r="D238" s="478">
        <f t="shared" ref="D238:S242" si="109">D246+D254+D262+D270</f>
        <v>0</v>
      </c>
      <c r="E238" s="478">
        <f t="shared" si="109"/>
        <v>0</v>
      </c>
      <c r="F238" s="478">
        <f t="shared" si="109"/>
        <v>0</v>
      </c>
      <c r="G238" s="478">
        <f t="shared" si="109"/>
        <v>0</v>
      </c>
      <c r="H238" s="478">
        <f t="shared" si="109"/>
        <v>0</v>
      </c>
      <c r="I238" s="478">
        <f t="shared" si="109"/>
        <v>0</v>
      </c>
      <c r="J238" s="478">
        <f t="shared" si="109"/>
        <v>0</v>
      </c>
      <c r="K238" s="478">
        <f t="shared" si="109"/>
        <v>0</v>
      </c>
      <c r="L238" s="478">
        <f t="shared" si="109"/>
        <v>0</v>
      </c>
      <c r="M238" s="478">
        <f t="shared" si="109"/>
        <v>0</v>
      </c>
      <c r="N238" s="478">
        <f t="shared" si="109"/>
        <v>0</v>
      </c>
      <c r="O238" s="478">
        <f t="shared" si="109"/>
        <v>0</v>
      </c>
      <c r="P238" s="478">
        <f t="shared" si="109"/>
        <v>0</v>
      </c>
      <c r="Q238" s="478">
        <f t="shared" si="109"/>
        <v>0</v>
      </c>
      <c r="R238" s="478">
        <f t="shared" si="109"/>
        <v>0</v>
      </c>
      <c r="S238" s="478">
        <f t="shared" si="109"/>
        <v>0</v>
      </c>
    </row>
    <row r="239" spans="1:19" s="477" customFormat="1" ht="14.45" hidden="1" customHeight="1" x14ac:dyDescent="0.2">
      <c r="A239" s="470"/>
      <c r="B239" s="471" t="s">
        <v>356</v>
      </c>
      <c r="C239" s="476"/>
      <c r="D239" s="478">
        <f t="shared" si="109"/>
        <v>0</v>
      </c>
      <c r="E239" s="478">
        <f t="shared" si="109"/>
        <v>0</v>
      </c>
      <c r="F239" s="478">
        <f t="shared" si="109"/>
        <v>0</v>
      </c>
      <c r="G239" s="478">
        <f t="shared" si="109"/>
        <v>0</v>
      </c>
      <c r="H239" s="478">
        <f t="shared" si="109"/>
        <v>0</v>
      </c>
      <c r="I239" s="478">
        <f t="shared" si="109"/>
        <v>0</v>
      </c>
      <c r="J239" s="478">
        <f t="shared" si="109"/>
        <v>0</v>
      </c>
      <c r="K239" s="478">
        <f t="shared" si="109"/>
        <v>0</v>
      </c>
      <c r="L239" s="478">
        <f t="shared" si="109"/>
        <v>0</v>
      </c>
      <c r="M239" s="478">
        <f t="shared" si="109"/>
        <v>0</v>
      </c>
      <c r="N239" s="478">
        <f t="shared" si="109"/>
        <v>0</v>
      </c>
      <c r="O239" s="478">
        <f t="shared" si="109"/>
        <v>0</v>
      </c>
      <c r="P239" s="478">
        <f t="shared" si="109"/>
        <v>0</v>
      </c>
      <c r="Q239" s="478">
        <f t="shared" si="109"/>
        <v>0</v>
      </c>
      <c r="R239" s="478">
        <f t="shared" si="109"/>
        <v>0</v>
      </c>
      <c r="S239" s="478">
        <f t="shared" si="109"/>
        <v>0</v>
      </c>
    </row>
    <row r="240" spans="1:19" s="477" customFormat="1" ht="14.45" hidden="1" customHeight="1" x14ac:dyDescent="0.2">
      <c r="A240" s="470"/>
      <c r="B240" s="471" t="s">
        <v>357</v>
      </c>
      <c r="C240" s="476"/>
      <c r="D240" s="478">
        <f t="shared" si="109"/>
        <v>950777227</v>
      </c>
      <c r="E240" s="478">
        <f t="shared" si="109"/>
        <v>815298379</v>
      </c>
      <c r="F240" s="478">
        <f t="shared" si="109"/>
        <v>746481043</v>
      </c>
      <c r="G240" s="478">
        <f t="shared" si="109"/>
        <v>68817336</v>
      </c>
      <c r="H240" s="478">
        <f t="shared" si="109"/>
        <v>0</v>
      </c>
      <c r="I240" s="478">
        <f t="shared" si="109"/>
        <v>0</v>
      </c>
      <c r="J240" s="478">
        <f t="shared" si="109"/>
        <v>0</v>
      </c>
      <c r="K240" s="478">
        <f t="shared" si="109"/>
        <v>0</v>
      </c>
      <c r="L240" s="478">
        <f t="shared" si="109"/>
        <v>0</v>
      </c>
      <c r="M240" s="478">
        <f t="shared" si="109"/>
        <v>0</v>
      </c>
      <c r="N240" s="478">
        <f t="shared" si="109"/>
        <v>0</v>
      </c>
      <c r="O240" s="478">
        <f t="shared" si="109"/>
        <v>0</v>
      </c>
      <c r="P240" s="478">
        <f t="shared" si="109"/>
        <v>0</v>
      </c>
      <c r="Q240" s="478">
        <f t="shared" si="109"/>
        <v>0</v>
      </c>
      <c r="R240" s="478">
        <f t="shared" si="109"/>
        <v>56653948</v>
      </c>
      <c r="S240" s="478">
        <f t="shared" si="109"/>
        <v>78824900</v>
      </c>
    </row>
    <row r="241" spans="1:19" s="477" customFormat="1" ht="14.45" hidden="1" customHeight="1" x14ac:dyDescent="0.2">
      <c r="A241" s="470"/>
      <c r="B241" s="471" t="s">
        <v>358</v>
      </c>
      <c r="C241" s="476"/>
      <c r="D241" s="478">
        <f t="shared" si="109"/>
        <v>950777227</v>
      </c>
      <c r="E241" s="478">
        <f t="shared" si="109"/>
        <v>815298379</v>
      </c>
      <c r="F241" s="478">
        <f t="shared" si="109"/>
        <v>746481043</v>
      </c>
      <c r="G241" s="478">
        <f t="shared" si="109"/>
        <v>68817336</v>
      </c>
      <c r="H241" s="478">
        <f t="shared" si="109"/>
        <v>0</v>
      </c>
      <c r="I241" s="478">
        <f t="shared" si="109"/>
        <v>0</v>
      </c>
      <c r="J241" s="478">
        <f t="shared" si="109"/>
        <v>0</v>
      </c>
      <c r="K241" s="478">
        <f t="shared" si="109"/>
        <v>0</v>
      </c>
      <c r="L241" s="478">
        <f t="shared" si="109"/>
        <v>0</v>
      </c>
      <c r="M241" s="478">
        <f t="shared" si="109"/>
        <v>0</v>
      </c>
      <c r="N241" s="478">
        <f t="shared" si="109"/>
        <v>0</v>
      </c>
      <c r="O241" s="478">
        <f t="shared" si="109"/>
        <v>0</v>
      </c>
      <c r="P241" s="478">
        <f t="shared" si="109"/>
        <v>0</v>
      </c>
      <c r="Q241" s="478">
        <f t="shared" si="109"/>
        <v>0</v>
      </c>
      <c r="R241" s="478">
        <f t="shared" si="109"/>
        <v>56653948</v>
      </c>
      <c r="S241" s="478">
        <f t="shared" si="109"/>
        <v>78824900</v>
      </c>
    </row>
    <row r="242" spans="1:19" s="477" customFormat="1" ht="14.45" hidden="1" customHeight="1" x14ac:dyDescent="0.2">
      <c r="A242" s="470"/>
      <c r="B242" s="471" t="s">
        <v>359</v>
      </c>
      <c r="C242" s="476"/>
      <c r="D242" s="478">
        <f t="shared" si="109"/>
        <v>0</v>
      </c>
      <c r="E242" s="478">
        <f t="shared" si="109"/>
        <v>0</v>
      </c>
      <c r="F242" s="478">
        <f t="shared" si="109"/>
        <v>0</v>
      </c>
      <c r="G242" s="478">
        <f t="shared" si="109"/>
        <v>0</v>
      </c>
      <c r="H242" s="478">
        <f t="shared" si="109"/>
        <v>0</v>
      </c>
      <c r="I242" s="478">
        <f t="shared" si="109"/>
        <v>0</v>
      </c>
      <c r="J242" s="478">
        <f t="shared" si="109"/>
        <v>0</v>
      </c>
      <c r="K242" s="478">
        <f t="shared" si="109"/>
        <v>0</v>
      </c>
      <c r="L242" s="478">
        <f t="shared" si="109"/>
        <v>0</v>
      </c>
      <c r="M242" s="478">
        <f t="shared" si="109"/>
        <v>0</v>
      </c>
      <c r="N242" s="478">
        <f t="shared" si="109"/>
        <v>0</v>
      </c>
      <c r="O242" s="478">
        <f t="shared" si="109"/>
        <v>0</v>
      </c>
      <c r="P242" s="478">
        <f t="shared" si="109"/>
        <v>0</v>
      </c>
      <c r="Q242" s="478">
        <f t="shared" si="109"/>
        <v>0</v>
      </c>
      <c r="R242" s="478">
        <f t="shared" si="109"/>
        <v>0</v>
      </c>
      <c r="S242" s="478">
        <f t="shared" si="109"/>
        <v>0</v>
      </c>
    </row>
    <row r="243" spans="1:19" s="477" customFormat="1" ht="14.45" hidden="1" customHeight="1" x14ac:dyDescent="0.2">
      <c r="A243" s="470"/>
      <c r="B243" s="471" t="s">
        <v>360</v>
      </c>
      <c r="C243" s="476"/>
      <c r="D243" s="493">
        <f>D241/D240</f>
        <v>1</v>
      </c>
      <c r="E243" s="493">
        <f>E241/E240</f>
        <v>1</v>
      </c>
      <c r="F243" s="493">
        <f>F241/F240</f>
        <v>1</v>
      </c>
      <c r="G243" s="493">
        <f>G241/G240</f>
        <v>1</v>
      </c>
      <c r="H243" s="471"/>
      <c r="I243" s="471"/>
      <c r="J243" s="471"/>
      <c r="K243" s="471"/>
      <c r="L243" s="471"/>
      <c r="M243" s="471"/>
      <c r="N243" s="471"/>
      <c r="O243" s="471"/>
      <c r="P243" s="471"/>
      <c r="Q243" s="471"/>
      <c r="R243" s="493">
        <f>R241/R240</f>
        <v>1</v>
      </c>
      <c r="S243" s="493">
        <f>S241/S240</f>
        <v>1</v>
      </c>
    </row>
    <row r="244" spans="1:19" s="477" customFormat="1" ht="14.45" hidden="1" customHeight="1" x14ac:dyDescent="0.2">
      <c r="A244" s="480">
        <v>1</v>
      </c>
      <c r="B244" s="491" t="s">
        <v>628</v>
      </c>
      <c r="C244" s="484" t="s">
        <v>670</v>
      </c>
      <c r="D244" s="482"/>
      <c r="E244" s="482"/>
      <c r="F244" s="482"/>
      <c r="G244" s="482"/>
      <c r="H244" s="482"/>
      <c r="I244" s="482"/>
      <c r="J244" s="482"/>
      <c r="K244" s="482"/>
      <c r="L244" s="482"/>
      <c r="M244" s="486"/>
      <c r="N244" s="482"/>
      <c r="O244" s="482"/>
      <c r="P244" s="482"/>
      <c r="Q244" s="482"/>
      <c r="R244" s="482"/>
      <c r="S244" s="482"/>
    </row>
    <row r="245" spans="1:19" s="477" customFormat="1" ht="14.45" hidden="1" customHeight="1" x14ac:dyDescent="0.2">
      <c r="A245" s="480"/>
      <c r="B245" s="482" t="s">
        <v>354</v>
      </c>
      <c r="D245" s="486">
        <f t="shared" ref="D245:D250" si="110">E245+O245+P245+Q245+R245+S245</f>
        <v>653841723</v>
      </c>
      <c r="E245" s="486">
        <f t="shared" ref="E245:E250" si="111">F245+G245+H245+I245+J245+K245+L245+M245+N245</f>
        <v>653841723</v>
      </c>
      <c r="F245" s="486">
        <v>600000000</v>
      </c>
      <c r="G245" s="486">
        <v>53841723</v>
      </c>
      <c r="H245" s="488">
        <v>0</v>
      </c>
      <c r="I245" s="488">
        <v>0</v>
      </c>
      <c r="J245" s="488">
        <v>0</v>
      </c>
      <c r="K245" s="488">
        <v>0</v>
      </c>
      <c r="L245" s="486">
        <v>0</v>
      </c>
      <c r="M245" s="486">
        <v>0</v>
      </c>
      <c r="N245" s="488">
        <v>0</v>
      </c>
      <c r="O245" s="488">
        <v>0</v>
      </c>
      <c r="P245" s="488">
        <v>0</v>
      </c>
      <c r="Q245" s="488">
        <v>0</v>
      </c>
      <c r="R245" s="486">
        <v>0</v>
      </c>
      <c r="S245" s="488">
        <v>0</v>
      </c>
    </row>
    <row r="246" spans="1:19" s="477" customFormat="1" ht="14.45" hidden="1" customHeight="1" x14ac:dyDescent="0.2">
      <c r="A246" s="480"/>
      <c r="B246" s="482" t="s">
        <v>355</v>
      </c>
      <c r="C246" s="482"/>
      <c r="D246" s="486">
        <f t="shared" si="110"/>
        <v>0</v>
      </c>
      <c r="E246" s="486">
        <f t="shared" si="111"/>
        <v>0</v>
      </c>
      <c r="F246" s="488">
        <v>0</v>
      </c>
      <c r="G246" s="488">
        <v>0</v>
      </c>
      <c r="H246" s="488">
        <v>0</v>
      </c>
      <c r="I246" s="488">
        <v>0</v>
      </c>
      <c r="J246" s="488">
        <v>0</v>
      </c>
      <c r="K246" s="488">
        <v>0</v>
      </c>
      <c r="L246" s="488">
        <v>0</v>
      </c>
      <c r="M246" s="488">
        <v>0</v>
      </c>
      <c r="N246" s="488">
        <v>0</v>
      </c>
      <c r="O246" s="488">
        <v>0</v>
      </c>
      <c r="P246" s="488">
        <v>0</v>
      </c>
      <c r="Q246" s="488">
        <v>0</v>
      </c>
      <c r="R246" s="488">
        <v>0</v>
      </c>
      <c r="S246" s="488">
        <v>0</v>
      </c>
    </row>
    <row r="247" spans="1:19" s="477" customFormat="1" ht="14.45" hidden="1" customHeight="1" x14ac:dyDescent="0.2">
      <c r="A247" s="480"/>
      <c r="B247" s="482" t="s">
        <v>356</v>
      </c>
      <c r="C247" s="482"/>
      <c r="D247" s="486">
        <f t="shared" si="110"/>
        <v>0</v>
      </c>
      <c r="E247" s="486">
        <f t="shared" si="111"/>
        <v>0</v>
      </c>
      <c r="F247" s="488">
        <v>0</v>
      </c>
      <c r="G247" s="488">
        <v>0</v>
      </c>
      <c r="H247" s="488">
        <v>0</v>
      </c>
      <c r="I247" s="488">
        <v>0</v>
      </c>
      <c r="J247" s="488">
        <v>0</v>
      </c>
      <c r="K247" s="488">
        <v>0</v>
      </c>
      <c r="L247" s="488">
        <v>0</v>
      </c>
      <c r="M247" s="488">
        <v>0</v>
      </c>
      <c r="N247" s="488">
        <v>0</v>
      </c>
      <c r="O247" s="488">
        <v>0</v>
      </c>
      <c r="P247" s="488">
        <v>0</v>
      </c>
      <c r="Q247" s="488">
        <v>0</v>
      </c>
      <c r="R247" s="488">
        <v>0</v>
      </c>
      <c r="S247" s="488">
        <v>0</v>
      </c>
    </row>
    <row r="248" spans="1:19" s="477" customFormat="1" ht="14.45" hidden="1" customHeight="1" x14ac:dyDescent="0.2">
      <c r="A248" s="480"/>
      <c r="B248" s="482" t="s">
        <v>357</v>
      </c>
      <c r="C248" s="482"/>
      <c r="D248" s="486">
        <f t="shared" si="110"/>
        <v>653841723</v>
      </c>
      <c r="E248" s="486">
        <f t="shared" si="111"/>
        <v>653841723</v>
      </c>
      <c r="F248" s="487">
        <f t="shared" ref="F248:S248" si="112">F245-F246+F247</f>
        <v>600000000</v>
      </c>
      <c r="G248" s="487">
        <f t="shared" si="112"/>
        <v>53841723</v>
      </c>
      <c r="H248" s="488">
        <f t="shared" si="112"/>
        <v>0</v>
      </c>
      <c r="I248" s="488">
        <f t="shared" si="112"/>
        <v>0</v>
      </c>
      <c r="J248" s="488">
        <f t="shared" si="112"/>
        <v>0</v>
      </c>
      <c r="K248" s="488">
        <f t="shared" si="112"/>
        <v>0</v>
      </c>
      <c r="L248" s="487">
        <f t="shared" si="112"/>
        <v>0</v>
      </c>
      <c r="M248" s="487">
        <f t="shared" si="112"/>
        <v>0</v>
      </c>
      <c r="N248" s="488">
        <f t="shared" si="112"/>
        <v>0</v>
      </c>
      <c r="O248" s="488">
        <f t="shared" si="112"/>
        <v>0</v>
      </c>
      <c r="P248" s="488">
        <f t="shared" si="112"/>
        <v>0</v>
      </c>
      <c r="Q248" s="488">
        <f t="shared" si="112"/>
        <v>0</v>
      </c>
      <c r="R248" s="488">
        <f t="shared" si="112"/>
        <v>0</v>
      </c>
      <c r="S248" s="488">
        <f t="shared" si="112"/>
        <v>0</v>
      </c>
    </row>
    <row r="249" spans="1:19" s="477" customFormat="1" ht="14.45" hidden="1" customHeight="1" x14ac:dyDescent="0.2">
      <c r="A249" s="480"/>
      <c r="B249" s="482" t="s">
        <v>358</v>
      </c>
      <c r="C249" s="482"/>
      <c r="D249" s="486">
        <f t="shared" si="110"/>
        <v>653841723</v>
      </c>
      <c r="E249" s="486">
        <f t="shared" si="111"/>
        <v>653841723</v>
      </c>
      <c r="F249" s="487">
        <f>'PB04'!H65</f>
        <v>600000000</v>
      </c>
      <c r="G249" s="487">
        <f>'PB04'!H66</f>
        <v>53841723</v>
      </c>
      <c r="H249" s="488">
        <v>0</v>
      </c>
      <c r="I249" s="488">
        <v>0</v>
      </c>
      <c r="J249" s="488">
        <v>0</v>
      </c>
      <c r="K249" s="488">
        <v>0</v>
      </c>
      <c r="L249" s="488">
        <v>0</v>
      </c>
      <c r="M249" s="488">
        <v>0</v>
      </c>
      <c r="N249" s="488">
        <v>0</v>
      </c>
      <c r="O249" s="488">
        <v>0</v>
      </c>
      <c r="P249" s="488">
        <v>0</v>
      </c>
      <c r="Q249" s="488">
        <v>0</v>
      </c>
      <c r="R249" s="488">
        <v>0</v>
      </c>
      <c r="S249" s="488">
        <v>0</v>
      </c>
    </row>
    <row r="250" spans="1:19" s="477" customFormat="1" ht="14.45" hidden="1" customHeight="1" x14ac:dyDescent="0.2">
      <c r="A250" s="480"/>
      <c r="B250" s="482" t="s">
        <v>359</v>
      </c>
      <c r="C250" s="482"/>
      <c r="D250" s="486">
        <f t="shared" si="110"/>
        <v>0</v>
      </c>
      <c r="E250" s="486">
        <f t="shared" si="111"/>
        <v>0</v>
      </c>
      <c r="F250" s="489">
        <f t="shared" ref="F250:S250" si="113">F248-F249</f>
        <v>0</v>
      </c>
      <c r="G250" s="489">
        <f t="shared" si="113"/>
        <v>0</v>
      </c>
      <c r="H250" s="489">
        <f t="shared" si="113"/>
        <v>0</v>
      </c>
      <c r="I250" s="489">
        <f t="shared" si="113"/>
        <v>0</v>
      </c>
      <c r="J250" s="489">
        <f t="shared" si="113"/>
        <v>0</v>
      </c>
      <c r="K250" s="489">
        <f t="shared" si="113"/>
        <v>0</v>
      </c>
      <c r="L250" s="489">
        <f t="shared" si="113"/>
        <v>0</v>
      </c>
      <c r="M250" s="489">
        <f t="shared" si="113"/>
        <v>0</v>
      </c>
      <c r="N250" s="489">
        <f t="shared" si="113"/>
        <v>0</v>
      </c>
      <c r="O250" s="489">
        <f t="shared" si="113"/>
        <v>0</v>
      </c>
      <c r="P250" s="489">
        <f t="shared" si="113"/>
        <v>0</v>
      </c>
      <c r="Q250" s="489">
        <f t="shared" si="113"/>
        <v>0</v>
      </c>
      <c r="R250" s="489">
        <f t="shared" si="113"/>
        <v>0</v>
      </c>
      <c r="S250" s="489">
        <f t="shared" si="113"/>
        <v>0</v>
      </c>
    </row>
    <row r="251" spans="1:19" s="477" customFormat="1" ht="14.45" hidden="1" customHeight="1" x14ac:dyDescent="0.2">
      <c r="A251" s="480"/>
      <c r="B251" s="482" t="s">
        <v>360</v>
      </c>
      <c r="C251" s="482"/>
      <c r="D251" s="493">
        <f>D249/D248</f>
        <v>1</v>
      </c>
      <c r="E251" s="493">
        <f>E249/E248</f>
        <v>1</v>
      </c>
      <c r="F251" s="493">
        <f>F249/F248</f>
        <v>1</v>
      </c>
      <c r="G251" s="493">
        <f>G249/G248</f>
        <v>1</v>
      </c>
      <c r="H251" s="482"/>
      <c r="I251" s="482"/>
      <c r="J251" s="482"/>
      <c r="K251" s="482"/>
      <c r="L251" s="482"/>
      <c r="M251" s="482"/>
      <c r="N251" s="482"/>
      <c r="O251" s="482"/>
      <c r="P251" s="482"/>
      <c r="Q251" s="482"/>
      <c r="R251" s="482"/>
      <c r="S251" s="482"/>
    </row>
    <row r="252" spans="1:19" s="477" customFormat="1" ht="14.45" hidden="1" customHeight="1" x14ac:dyDescent="0.2">
      <c r="A252" s="480">
        <v>2</v>
      </c>
      <c r="B252" s="491" t="s">
        <v>630</v>
      </c>
      <c r="C252" s="484" t="s">
        <v>671</v>
      </c>
      <c r="D252" s="482"/>
      <c r="E252" s="482"/>
      <c r="F252" s="482"/>
      <c r="G252" s="482"/>
      <c r="H252" s="482"/>
      <c r="I252" s="482"/>
      <c r="J252" s="482"/>
      <c r="K252" s="482"/>
      <c r="L252" s="482"/>
      <c r="M252" s="486"/>
      <c r="N252" s="482"/>
      <c r="O252" s="482"/>
      <c r="P252" s="482"/>
      <c r="Q252" s="482"/>
      <c r="R252" s="482"/>
      <c r="S252" s="482"/>
    </row>
    <row r="253" spans="1:19" s="477" customFormat="1" ht="14.45" hidden="1" customHeight="1" x14ac:dyDescent="0.2">
      <c r="A253" s="480"/>
      <c r="B253" s="482" t="s">
        <v>354</v>
      </c>
      <c r="D253" s="486">
        <f t="shared" ref="D253:D258" si="114">E253+O253+P253+Q253+R253+S253</f>
        <v>125579800</v>
      </c>
      <c r="E253" s="486">
        <f t="shared" ref="E253:E258" si="115">F253+G253+H253+I253+J253+K253+L253+M253+N253</f>
        <v>46754900</v>
      </c>
      <c r="F253" s="486">
        <v>46754900</v>
      </c>
      <c r="G253" s="486">
        <v>0</v>
      </c>
      <c r="H253" s="488">
        <v>0</v>
      </c>
      <c r="I253" s="488">
        <v>0</v>
      </c>
      <c r="J253" s="488">
        <v>0</v>
      </c>
      <c r="K253" s="488">
        <v>0</v>
      </c>
      <c r="L253" s="486">
        <v>0</v>
      </c>
      <c r="M253" s="486">
        <v>0</v>
      </c>
      <c r="N253" s="488">
        <v>0</v>
      </c>
      <c r="O253" s="488">
        <v>0</v>
      </c>
      <c r="P253" s="488">
        <v>0</v>
      </c>
      <c r="Q253" s="488">
        <v>0</v>
      </c>
      <c r="R253" s="486">
        <v>0</v>
      </c>
      <c r="S253" s="489">
        <v>78824900</v>
      </c>
    </row>
    <row r="254" spans="1:19" s="477" customFormat="1" ht="14.45" hidden="1" customHeight="1" x14ac:dyDescent="0.2">
      <c r="A254" s="480"/>
      <c r="B254" s="482" t="s">
        <v>355</v>
      </c>
      <c r="C254" s="482"/>
      <c r="D254" s="486">
        <f t="shared" si="114"/>
        <v>0</v>
      </c>
      <c r="E254" s="486">
        <f t="shared" si="115"/>
        <v>0</v>
      </c>
      <c r="F254" s="488">
        <v>0</v>
      </c>
      <c r="G254" s="488">
        <v>0</v>
      </c>
      <c r="H254" s="488">
        <v>0</v>
      </c>
      <c r="I254" s="488">
        <v>0</v>
      </c>
      <c r="J254" s="488">
        <v>0</v>
      </c>
      <c r="K254" s="488">
        <v>0</v>
      </c>
      <c r="L254" s="488">
        <v>0</v>
      </c>
      <c r="M254" s="488">
        <v>0</v>
      </c>
      <c r="N254" s="488">
        <v>0</v>
      </c>
      <c r="O254" s="488">
        <v>0</v>
      </c>
      <c r="P254" s="488">
        <v>0</v>
      </c>
      <c r="Q254" s="488">
        <v>0</v>
      </c>
      <c r="R254" s="488">
        <v>0</v>
      </c>
      <c r="S254" s="488">
        <v>0</v>
      </c>
    </row>
    <row r="255" spans="1:19" s="477" customFormat="1" ht="14.45" hidden="1" customHeight="1" x14ac:dyDescent="0.2">
      <c r="A255" s="480"/>
      <c r="B255" s="482" t="s">
        <v>356</v>
      </c>
      <c r="C255" s="482"/>
      <c r="D255" s="486">
        <f t="shared" si="114"/>
        <v>0</v>
      </c>
      <c r="E255" s="486">
        <f t="shared" si="115"/>
        <v>0</v>
      </c>
      <c r="F255" s="488">
        <v>0</v>
      </c>
      <c r="G255" s="488">
        <v>0</v>
      </c>
      <c r="H255" s="488">
        <v>0</v>
      </c>
      <c r="I255" s="488">
        <v>0</v>
      </c>
      <c r="J255" s="488">
        <v>0</v>
      </c>
      <c r="K255" s="488">
        <v>0</v>
      </c>
      <c r="L255" s="488">
        <v>0</v>
      </c>
      <c r="M255" s="488">
        <v>0</v>
      </c>
      <c r="N255" s="488">
        <v>0</v>
      </c>
      <c r="O255" s="488">
        <v>0</v>
      </c>
      <c r="P255" s="488">
        <v>0</v>
      </c>
      <c r="Q255" s="488">
        <v>0</v>
      </c>
      <c r="R255" s="488">
        <v>0</v>
      </c>
      <c r="S255" s="488">
        <v>0</v>
      </c>
    </row>
    <row r="256" spans="1:19" s="477" customFormat="1" ht="14.45" hidden="1" customHeight="1" x14ac:dyDescent="0.2">
      <c r="A256" s="480"/>
      <c r="B256" s="482" t="s">
        <v>357</v>
      </c>
      <c r="C256" s="482"/>
      <c r="D256" s="486">
        <f t="shared" si="114"/>
        <v>125579800</v>
      </c>
      <c r="E256" s="486">
        <f t="shared" si="115"/>
        <v>46754900</v>
      </c>
      <c r="F256" s="487">
        <f t="shared" ref="F256:S256" si="116">F253-F254+F255</f>
        <v>46754900</v>
      </c>
      <c r="G256" s="488">
        <f t="shared" si="116"/>
        <v>0</v>
      </c>
      <c r="H256" s="488">
        <f t="shared" si="116"/>
        <v>0</v>
      </c>
      <c r="I256" s="488">
        <f t="shared" si="116"/>
        <v>0</v>
      </c>
      <c r="J256" s="488">
        <f t="shared" si="116"/>
        <v>0</v>
      </c>
      <c r="K256" s="488">
        <f t="shared" si="116"/>
        <v>0</v>
      </c>
      <c r="L256" s="487">
        <f t="shared" si="116"/>
        <v>0</v>
      </c>
      <c r="M256" s="487">
        <f t="shared" si="116"/>
        <v>0</v>
      </c>
      <c r="N256" s="488">
        <f t="shared" si="116"/>
        <v>0</v>
      </c>
      <c r="O256" s="488">
        <f t="shared" si="116"/>
        <v>0</v>
      </c>
      <c r="P256" s="488">
        <f t="shared" si="116"/>
        <v>0</v>
      </c>
      <c r="Q256" s="488">
        <f t="shared" si="116"/>
        <v>0</v>
      </c>
      <c r="R256" s="488">
        <f t="shared" si="116"/>
        <v>0</v>
      </c>
      <c r="S256" s="487">
        <f t="shared" si="116"/>
        <v>78824900</v>
      </c>
    </row>
    <row r="257" spans="1:20" s="477" customFormat="1" ht="14.45" hidden="1" customHeight="1" x14ac:dyDescent="0.2">
      <c r="A257" s="480"/>
      <c r="B257" s="482" t="s">
        <v>358</v>
      </c>
      <c r="C257" s="482"/>
      <c r="D257" s="486">
        <f t="shared" si="114"/>
        <v>125579800</v>
      </c>
      <c r="E257" s="486">
        <f t="shared" si="115"/>
        <v>46754900</v>
      </c>
      <c r="F257" s="487">
        <f>'PB04'!H67</f>
        <v>46754900</v>
      </c>
      <c r="G257" s="488">
        <v>0</v>
      </c>
      <c r="H257" s="488">
        <v>0</v>
      </c>
      <c r="I257" s="488">
        <v>0</v>
      </c>
      <c r="J257" s="488">
        <v>0</v>
      </c>
      <c r="K257" s="488">
        <v>0</v>
      </c>
      <c r="L257" s="488">
        <v>0</v>
      </c>
      <c r="M257" s="488">
        <v>0</v>
      </c>
      <c r="N257" s="488">
        <v>0</v>
      </c>
      <c r="O257" s="488">
        <v>0</v>
      </c>
      <c r="P257" s="488">
        <v>0</v>
      </c>
      <c r="Q257" s="488">
        <v>0</v>
      </c>
      <c r="R257" s="488">
        <v>0</v>
      </c>
      <c r="S257" s="487">
        <f>'PB04'!H68</f>
        <v>78824900</v>
      </c>
    </row>
    <row r="258" spans="1:20" s="477" customFormat="1" ht="14.45" hidden="1" customHeight="1" x14ac:dyDescent="0.2">
      <c r="A258" s="480"/>
      <c r="B258" s="482" t="s">
        <v>359</v>
      </c>
      <c r="C258" s="482"/>
      <c r="D258" s="486">
        <f t="shared" si="114"/>
        <v>0</v>
      </c>
      <c r="E258" s="486">
        <f t="shared" si="115"/>
        <v>0</v>
      </c>
      <c r="F258" s="489">
        <f t="shared" ref="F258:S258" si="117">F256-F257</f>
        <v>0</v>
      </c>
      <c r="G258" s="489">
        <f t="shared" si="117"/>
        <v>0</v>
      </c>
      <c r="H258" s="489">
        <f t="shared" si="117"/>
        <v>0</v>
      </c>
      <c r="I258" s="489">
        <f t="shared" si="117"/>
        <v>0</v>
      </c>
      <c r="J258" s="489">
        <f t="shared" si="117"/>
        <v>0</v>
      </c>
      <c r="K258" s="489">
        <f t="shared" si="117"/>
        <v>0</v>
      </c>
      <c r="L258" s="489">
        <f t="shared" si="117"/>
        <v>0</v>
      </c>
      <c r="M258" s="489">
        <f t="shared" si="117"/>
        <v>0</v>
      </c>
      <c r="N258" s="489">
        <f t="shared" si="117"/>
        <v>0</v>
      </c>
      <c r="O258" s="489">
        <f t="shared" si="117"/>
        <v>0</v>
      </c>
      <c r="P258" s="489">
        <f t="shared" si="117"/>
        <v>0</v>
      </c>
      <c r="Q258" s="489">
        <f t="shared" si="117"/>
        <v>0</v>
      </c>
      <c r="R258" s="489">
        <f t="shared" si="117"/>
        <v>0</v>
      </c>
      <c r="S258" s="489">
        <f t="shared" si="117"/>
        <v>0</v>
      </c>
    </row>
    <row r="259" spans="1:20" s="477" customFormat="1" ht="14.45" hidden="1" customHeight="1" x14ac:dyDescent="0.2">
      <c r="A259" s="480"/>
      <c r="B259" s="482" t="s">
        <v>360</v>
      </c>
      <c r="C259" s="482"/>
      <c r="D259" s="493">
        <f>D257/D256</f>
        <v>1</v>
      </c>
      <c r="E259" s="493">
        <f>E257/E256</f>
        <v>1</v>
      </c>
      <c r="F259" s="493">
        <f>F257/F256</f>
        <v>1</v>
      </c>
      <c r="G259" s="493"/>
      <c r="H259" s="482"/>
      <c r="I259" s="482"/>
      <c r="J259" s="482"/>
      <c r="K259" s="482"/>
      <c r="L259" s="482"/>
      <c r="M259" s="482"/>
      <c r="N259" s="482"/>
      <c r="O259" s="482"/>
      <c r="P259" s="482"/>
      <c r="Q259" s="482"/>
      <c r="R259" s="482"/>
      <c r="S259" s="493">
        <f>S257/S256</f>
        <v>1</v>
      </c>
    </row>
    <row r="260" spans="1:20" s="477" customFormat="1" ht="24" hidden="1" x14ac:dyDescent="0.2">
      <c r="A260" s="480">
        <v>3</v>
      </c>
      <c r="B260" s="491" t="s">
        <v>631</v>
      </c>
      <c r="C260" s="484" t="s">
        <v>672</v>
      </c>
      <c r="D260" s="482"/>
      <c r="E260" s="482"/>
      <c r="F260" s="482"/>
      <c r="G260" s="482"/>
      <c r="H260" s="482"/>
      <c r="I260" s="482"/>
      <c r="J260" s="482"/>
      <c r="K260" s="482"/>
      <c r="L260" s="482"/>
      <c r="M260" s="486"/>
      <c r="N260" s="482"/>
      <c r="O260" s="482"/>
      <c r="P260" s="482"/>
      <c r="Q260" s="482"/>
      <c r="R260" s="482"/>
      <c r="S260" s="482"/>
    </row>
    <row r="261" spans="1:20" s="477" customFormat="1" ht="14.45" hidden="1" customHeight="1" x14ac:dyDescent="0.2">
      <c r="A261" s="480"/>
      <c r="B261" s="482" t="s">
        <v>354</v>
      </c>
      <c r="D261" s="486">
        <f t="shared" ref="D261:D266" si="118">E261+O261+P261+Q261+R261+S261</f>
        <v>81277652</v>
      </c>
      <c r="E261" s="486">
        <f t="shared" ref="E261:E266" si="119">F261+G261+H261+I261+J261+K261+L261+M261+N261</f>
        <v>24623704</v>
      </c>
      <c r="F261" s="486">
        <v>18643961</v>
      </c>
      <c r="G261" s="486">
        <v>5979743</v>
      </c>
      <c r="H261" s="488">
        <v>0</v>
      </c>
      <c r="I261" s="488">
        <v>0</v>
      </c>
      <c r="J261" s="488">
        <v>0</v>
      </c>
      <c r="K261" s="488">
        <v>0</v>
      </c>
      <c r="L261" s="486">
        <v>0</v>
      </c>
      <c r="M261" s="486">
        <v>0</v>
      </c>
      <c r="N261" s="488">
        <v>0</v>
      </c>
      <c r="O261" s="488">
        <v>0</v>
      </c>
      <c r="P261" s="488">
        <v>0</v>
      </c>
      <c r="Q261" s="488">
        <v>0</v>
      </c>
      <c r="R261" s="486">
        <v>56653948</v>
      </c>
      <c r="S261" s="488">
        <v>0</v>
      </c>
    </row>
    <row r="262" spans="1:20" s="477" customFormat="1" ht="14.45" hidden="1" customHeight="1" x14ac:dyDescent="0.2">
      <c r="A262" s="480"/>
      <c r="B262" s="482" t="s">
        <v>355</v>
      </c>
      <c r="C262" s="482"/>
      <c r="D262" s="486">
        <f t="shared" si="118"/>
        <v>0</v>
      </c>
      <c r="E262" s="486">
        <f t="shared" si="119"/>
        <v>0</v>
      </c>
      <c r="F262" s="488">
        <v>0</v>
      </c>
      <c r="G262" s="488">
        <v>0</v>
      </c>
      <c r="H262" s="488">
        <v>0</v>
      </c>
      <c r="I262" s="488">
        <v>0</v>
      </c>
      <c r="J262" s="488">
        <v>0</v>
      </c>
      <c r="K262" s="488">
        <v>0</v>
      </c>
      <c r="L262" s="488">
        <v>0</v>
      </c>
      <c r="M262" s="488">
        <v>0</v>
      </c>
      <c r="N262" s="488">
        <v>0</v>
      </c>
      <c r="O262" s="488">
        <v>0</v>
      </c>
      <c r="P262" s="488">
        <v>0</v>
      </c>
      <c r="Q262" s="488">
        <v>0</v>
      </c>
      <c r="R262" s="488">
        <v>0</v>
      </c>
      <c r="S262" s="488">
        <v>0</v>
      </c>
    </row>
    <row r="263" spans="1:20" s="477" customFormat="1" ht="14.45" hidden="1" customHeight="1" x14ac:dyDescent="0.2">
      <c r="A263" s="480"/>
      <c r="B263" s="482" t="s">
        <v>356</v>
      </c>
      <c r="C263" s="482"/>
      <c r="D263" s="486">
        <f t="shared" si="118"/>
        <v>0</v>
      </c>
      <c r="E263" s="486">
        <f t="shared" si="119"/>
        <v>0</v>
      </c>
      <c r="F263" s="488">
        <v>0</v>
      </c>
      <c r="G263" s="488">
        <v>0</v>
      </c>
      <c r="H263" s="488">
        <v>0</v>
      </c>
      <c r="I263" s="488">
        <v>0</v>
      </c>
      <c r="J263" s="488">
        <v>0</v>
      </c>
      <c r="K263" s="488">
        <v>0</v>
      </c>
      <c r="L263" s="488">
        <v>0</v>
      </c>
      <c r="M263" s="488">
        <v>0</v>
      </c>
      <c r="N263" s="488">
        <v>0</v>
      </c>
      <c r="O263" s="488">
        <v>0</v>
      </c>
      <c r="P263" s="488">
        <v>0</v>
      </c>
      <c r="Q263" s="488">
        <v>0</v>
      </c>
      <c r="R263" s="488">
        <v>0</v>
      </c>
      <c r="S263" s="488">
        <v>0</v>
      </c>
    </row>
    <row r="264" spans="1:20" s="477" customFormat="1" ht="14.45" hidden="1" customHeight="1" x14ac:dyDescent="0.2">
      <c r="A264" s="480"/>
      <c r="B264" s="482" t="s">
        <v>357</v>
      </c>
      <c r="C264" s="482"/>
      <c r="D264" s="486">
        <f t="shared" si="118"/>
        <v>81277652</v>
      </c>
      <c r="E264" s="486">
        <f t="shared" si="119"/>
        <v>24623704</v>
      </c>
      <c r="F264" s="487">
        <f t="shared" ref="F264:S264" si="120">F261-F262+F263</f>
        <v>18643961</v>
      </c>
      <c r="G264" s="487">
        <f t="shared" si="120"/>
        <v>5979743</v>
      </c>
      <c r="H264" s="488">
        <f t="shared" si="120"/>
        <v>0</v>
      </c>
      <c r="I264" s="488">
        <f t="shared" si="120"/>
        <v>0</v>
      </c>
      <c r="J264" s="488">
        <f t="shared" si="120"/>
        <v>0</v>
      </c>
      <c r="K264" s="488">
        <f t="shared" si="120"/>
        <v>0</v>
      </c>
      <c r="L264" s="487">
        <f t="shared" si="120"/>
        <v>0</v>
      </c>
      <c r="M264" s="487">
        <f t="shared" si="120"/>
        <v>0</v>
      </c>
      <c r="N264" s="488">
        <f t="shared" si="120"/>
        <v>0</v>
      </c>
      <c r="O264" s="488">
        <f t="shared" si="120"/>
        <v>0</v>
      </c>
      <c r="P264" s="488">
        <f t="shared" si="120"/>
        <v>0</v>
      </c>
      <c r="Q264" s="488">
        <f t="shared" si="120"/>
        <v>0</v>
      </c>
      <c r="R264" s="487">
        <f t="shared" si="120"/>
        <v>56653948</v>
      </c>
      <c r="S264" s="488">
        <f t="shared" si="120"/>
        <v>0</v>
      </c>
    </row>
    <row r="265" spans="1:20" s="477" customFormat="1" ht="14.45" hidden="1" customHeight="1" x14ac:dyDescent="0.2">
      <c r="A265" s="480"/>
      <c r="B265" s="482" t="s">
        <v>358</v>
      </c>
      <c r="C265" s="482"/>
      <c r="D265" s="486">
        <f t="shared" si="118"/>
        <v>81277652</v>
      </c>
      <c r="E265" s="486">
        <f t="shared" si="119"/>
        <v>24623704</v>
      </c>
      <c r="F265" s="487">
        <f>'PB04'!H69</f>
        <v>18643961</v>
      </c>
      <c r="G265" s="487">
        <f>'PB04'!H70</f>
        <v>5979743</v>
      </c>
      <c r="H265" s="488">
        <v>0</v>
      </c>
      <c r="I265" s="488">
        <v>0</v>
      </c>
      <c r="J265" s="488">
        <v>0</v>
      </c>
      <c r="K265" s="488">
        <v>0</v>
      </c>
      <c r="L265" s="488">
        <v>0</v>
      </c>
      <c r="M265" s="488">
        <v>0</v>
      </c>
      <c r="N265" s="488">
        <v>0</v>
      </c>
      <c r="O265" s="488">
        <v>0</v>
      </c>
      <c r="P265" s="488">
        <v>0</v>
      </c>
      <c r="Q265" s="488">
        <v>0</v>
      </c>
      <c r="R265" s="487">
        <f>'PB04'!H71</f>
        <v>56653948</v>
      </c>
      <c r="S265" s="488">
        <v>0</v>
      </c>
    </row>
    <row r="266" spans="1:20" s="477" customFormat="1" ht="14.45" hidden="1" customHeight="1" x14ac:dyDescent="0.2">
      <c r="A266" s="480"/>
      <c r="B266" s="482" t="s">
        <v>359</v>
      </c>
      <c r="C266" s="482"/>
      <c r="D266" s="486">
        <f t="shared" si="118"/>
        <v>0</v>
      </c>
      <c r="E266" s="486">
        <f t="shared" si="119"/>
        <v>0</v>
      </c>
      <c r="F266" s="489">
        <f t="shared" ref="F266:S266" si="121">F264-F265</f>
        <v>0</v>
      </c>
      <c r="G266" s="489">
        <f t="shared" si="121"/>
        <v>0</v>
      </c>
      <c r="H266" s="489">
        <f t="shared" si="121"/>
        <v>0</v>
      </c>
      <c r="I266" s="489">
        <f t="shared" si="121"/>
        <v>0</v>
      </c>
      <c r="J266" s="489">
        <f t="shared" si="121"/>
        <v>0</v>
      </c>
      <c r="K266" s="489">
        <f t="shared" si="121"/>
        <v>0</v>
      </c>
      <c r="L266" s="489">
        <f t="shared" si="121"/>
        <v>0</v>
      </c>
      <c r="M266" s="489">
        <f t="shared" si="121"/>
        <v>0</v>
      </c>
      <c r="N266" s="489">
        <f t="shared" si="121"/>
        <v>0</v>
      </c>
      <c r="O266" s="489">
        <f t="shared" si="121"/>
        <v>0</v>
      </c>
      <c r="P266" s="489">
        <f t="shared" si="121"/>
        <v>0</v>
      </c>
      <c r="Q266" s="489">
        <f t="shared" si="121"/>
        <v>0</v>
      </c>
      <c r="R266" s="489">
        <f t="shared" si="121"/>
        <v>0</v>
      </c>
      <c r="S266" s="489">
        <f t="shared" si="121"/>
        <v>0</v>
      </c>
    </row>
    <row r="267" spans="1:20" s="477" customFormat="1" ht="14.45" hidden="1" customHeight="1" x14ac:dyDescent="0.2">
      <c r="A267" s="480"/>
      <c r="B267" s="482" t="s">
        <v>360</v>
      </c>
      <c r="C267" s="482"/>
      <c r="D267" s="493">
        <f>D265/D264</f>
        <v>1</v>
      </c>
      <c r="E267" s="493">
        <f>E265/E264</f>
        <v>1</v>
      </c>
      <c r="F267" s="493">
        <f>F265/F264</f>
        <v>1</v>
      </c>
      <c r="G267" s="493">
        <f>G265/G264</f>
        <v>1</v>
      </c>
      <c r="H267" s="482"/>
      <c r="I267" s="482"/>
      <c r="J267" s="482"/>
      <c r="K267" s="482"/>
      <c r="L267" s="482"/>
      <c r="M267" s="482"/>
      <c r="N267" s="482"/>
      <c r="O267" s="482"/>
      <c r="P267" s="482"/>
      <c r="Q267" s="482"/>
      <c r="R267" s="493">
        <f>R265/R264</f>
        <v>1</v>
      </c>
      <c r="S267" s="482"/>
    </row>
    <row r="268" spans="1:20" s="477" customFormat="1" ht="24" hidden="1" x14ac:dyDescent="0.2">
      <c r="A268" s="480">
        <v>4</v>
      </c>
      <c r="B268" s="491" t="s">
        <v>632</v>
      </c>
      <c r="C268" s="484" t="s">
        <v>673</v>
      </c>
      <c r="D268" s="482"/>
      <c r="E268" s="482"/>
      <c r="F268" s="482"/>
      <c r="G268" s="482"/>
      <c r="H268" s="482"/>
      <c r="I268" s="482"/>
      <c r="J268" s="482"/>
      <c r="K268" s="482"/>
      <c r="L268" s="482"/>
      <c r="M268" s="486"/>
      <c r="N268" s="482"/>
      <c r="O268" s="482"/>
      <c r="P268" s="482"/>
      <c r="Q268" s="482"/>
      <c r="R268" s="482"/>
      <c r="S268" s="482"/>
      <c r="T268" s="477" t="s">
        <v>664</v>
      </c>
    </row>
    <row r="269" spans="1:20" s="477" customFormat="1" ht="14.45" hidden="1" customHeight="1" x14ac:dyDescent="0.2">
      <c r="A269" s="480"/>
      <c r="B269" s="482" t="s">
        <v>354</v>
      </c>
      <c r="D269" s="486">
        <f t="shared" ref="D269:D274" si="122">E269+O269+P269+Q269+R269+S269</f>
        <v>90078052</v>
      </c>
      <c r="E269" s="486">
        <f t="shared" ref="E269:E274" si="123">F269+G269+H269+I269+J269+K269+L269+M269+N269</f>
        <v>90078052</v>
      </c>
      <c r="F269" s="486">
        <v>81082182</v>
      </c>
      <c r="G269" s="486">
        <v>8995870</v>
      </c>
      <c r="H269" s="488">
        <v>0</v>
      </c>
      <c r="I269" s="488">
        <v>0</v>
      </c>
      <c r="J269" s="488">
        <v>0</v>
      </c>
      <c r="K269" s="488">
        <v>0</v>
      </c>
      <c r="L269" s="486">
        <v>0</v>
      </c>
      <c r="M269" s="486">
        <v>0</v>
      </c>
      <c r="N269" s="488">
        <v>0</v>
      </c>
      <c r="O269" s="488">
        <v>0</v>
      </c>
      <c r="P269" s="488">
        <v>0</v>
      </c>
      <c r="Q269" s="488">
        <v>0</v>
      </c>
      <c r="R269" s="486">
        <v>0</v>
      </c>
      <c r="S269" s="488">
        <v>0</v>
      </c>
    </row>
    <row r="270" spans="1:20" s="477" customFormat="1" ht="14.45" hidden="1" customHeight="1" x14ac:dyDescent="0.2">
      <c r="A270" s="480"/>
      <c r="B270" s="482" t="s">
        <v>355</v>
      </c>
      <c r="C270" s="482"/>
      <c r="D270" s="486">
        <f t="shared" si="122"/>
        <v>0</v>
      </c>
      <c r="E270" s="486">
        <f t="shared" si="123"/>
        <v>0</v>
      </c>
      <c r="F270" s="488">
        <v>0</v>
      </c>
      <c r="G270" s="488">
        <v>0</v>
      </c>
      <c r="H270" s="488">
        <v>0</v>
      </c>
      <c r="I270" s="488">
        <v>0</v>
      </c>
      <c r="J270" s="488">
        <v>0</v>
      </c>
      <c r="K270" s="488">
        <v>0</v>
      </c>
      <c r="L270" s="488">
        <v>0</v>
      </c>
      <c r="M270" s="488">
        <v>0</v>
      </c>
      <c r="N270" s="488">
        <v>0</v>
      </c>
      <c r="O270" s="488">
        <v>0</v>
      </c>
      <c r="P270" s="488">
        <v>0</v>
      </c>
      <c r="Q270" s="488">
        <v>0</v>
      </c>
      <c r="R270" s="488">
        <v>0</v>
      </c>
      <c r="S270" s="488">
        <v>0</v>
      </c>
    </row>
    <row r="271" spans="1:20" s="477" customFormat="1" ht="14.45" hidden="1" customHeight="1" x14ac:dyDescent="0.2">
      <c r="A271" s="480"/>
      <c r="B271" s="482" t="s">
        <v>356</v>
      </c>
      <c r="C271" s="482"/>
      <c r="D271" s="486">
        <f t="shared" si="122"/>
        <v>0</v>
      </c>
      <c r="E271" s="486">
        <f t="shared" si="123"/>
        <v>0</v>
      </c>
      <c r="F271" s="488">
        <v>0</v>
      </c>
      <c r="G271" s="488">
        <v>0</v>
      </c>
      <c r="H271" s="488">
        <v>0</v>
      </c>
      <c r="I271" s="488">
        <v>0</v>
      </c>
      <c r="J271" s="488">
        <v>0</v>
      </c>
      <c r="K271" s="488">
        <v>0</v>
      </c>
      <c r="L271" s="488">
        <v>0</v>
      </c>
      <c r="M271" s="488">
        <v>0</v>
      </c>
      <c r="N271" s="488">
        <v>0</v>
      </c>
      <c r="O271" s="488">
        <v>0</v>
      </c>
      <c r="P271" s="488">
        <v>0</v>
      </c>
      <c r="Q271" s="488">
        <v>0</v>
      </c>
      <c r="R271" s="488">
        <v>0</v>
      </c>
      <c r="S271" s="488">
        <v>0</v>
      </c>
    </row>
    <row r="272" spans="1:20" s="477" customFormat="1" ht="14.45" hidden="1" customHeight="1" x14ac:dyDescent="0.2">
      <c r="A272" s="480"/>
      <c r="B272" s="482" t="s">
        <v>357</v>
      </c>
      <c r="C272" s="482"/>
      <c r="D272" s="486">
        <f t="shared" si="122"/>
        <v>90078052</v>
      </c>
      <c r="E272" s="486">
        <f t="shared" si="123"/>
        <v>90078052</v>
      </c>
      <c r="F272" s="487">
        <f t="shared" ref="F272:S272" si="124">F269-F270+F271</f>
        <v>81082182</v>
      </c>
      <c r="G272" s="487">
        <f t="shared" si="124"/>
        <v>8995870</v>
      </c>
      <c r="H272" s="488">
        <f t="shared" si="124"/>
        <v>0</v>
      </c>
      <c r="I272" s="488">
        <f t="shared" si="124"/>
        <v>0</v>
      </c>
      <c r="J272" s="488">
        <f t="shared" si="124"/>
        <v>0</v>
      </c>
      <c r="K272" s="488">
        <f t="shared" si="124"/>
        <v>0</v>
      </c>
      <c r="L272" s="487">
        <f t="shared" si="124"/>
        <v>0</v>
      </c>
      <c r="M272" s="487">
        <f t="shared" si="124"/>
        <v>0</v>
      </c>
      <c r="N272" s="488">
        <f t="shared" si="124"/>
        <v>0</v>
      </c>
      <c r="O272" s="488">
        <f t="shared" si="124"/>
        <v>0</v>
      </c>
      <c r="P272" s="488">
        <f t="shared" si="124"/>
        <v>0</v>
      </c>
      <c r="Q272" s="488">
        <f t="shared" si="124"/>
        <v>0</v>
      </c>
      <c r="R272" s="488">
        <f t="shared" si="124"/>
        <v>0</v>
      </c>
      <c r="S272" s="488">
        <f t="shared" si="124"/>
        <v>0</v>
      </c>
    </row>
    <row r="273" spans="1:19" s="477" customFormat="1" ht="14.45" hidden="1" customHeight="1" x14ac:dyDescent="0.2">
      <c r="A273" s="480"/>
      <c r="B273" s="482" t="s">
        <v>358</v>
      </c>
      <c r="C273" s="482"/>
      <c r="D273" s="486">
        <f t="shared" si="122"/>
        <v>90078052</v>
      </c>
      <c r="E273" s="486">
        <f t="shared" si="123"/>
        <v>90078052</v>
      </c>
      <c r="F273" s="487">
        <f>'PB04'!H73</f>
        <v>81082182</v>
      </c>
      <c r="G273" s="487">
        <f>'PB04'!H72</f>
        <v>8995870</v>
      </c>
      <c r="H273" s="488">
        <v>0</v>
      </c>
      <c r="I273" s="488">
        <v>0</v>
      </c>
      <c r="J273" s="488">
        <v>0</v>
      </c>
      <c r="K273" s="488">
        <v>0</v>
      </c>
      <c r="L273" s="488">
        <v>0</v>
      </c>
      <c r="M273" s="488">
        <v>0</v>
      </c>
      <c r="N273" s="488">
        <v>0</v>
      </c>
      <c r="O273" s="488">
        <v>0</v>
      </c>
      <c r="P273" s="488">
        <v>0</v>
      </c>
      <c r="Q273" s="488">
        <v>0</v>
      </c>
      <c r="R273" s="488">
        <v>0</v>
      </c>
      <c r="S273" s="488">
        <v>0</v>
      </c>
    </row>
    <row r="274" spans="1:19" s="477" customFormat="1" ht="14.45" hidden="1" customHeight="1" x14ac:dyDescent="0.2">
      <c r="A274" s="480"/>
      <c r="B274" s="482" t="s">
        <v>359</v>
      </c>
      <c r="C274" s="482"/>
      <c r="D274" s="486">
        <f t="shared" si="122"/>
        <v>0</v>
      </c>
      <c r="E274" s="486">
        <f t="shared" si="123"/>
        <v>0</v>
      </c>
      <c r="F274" s="489">
        <f t="shared" ref="F274:S274" si="125">F272-F273</f>
        <v>0</v>
      </c>
      <c r="G274" s="489">
        <f t="shared" si="125"/>
        <v>0</v>
      </c>
      <c r="H274" s="489">
        <f t="shared" si="125"/>
        <v>0</v>
      </c>
      <c r="I274" s="489">
        <f t="shared" si="125"/>
        <v>0</v>
      </c>
      <c r="J274" s="489">
        <f t="shared" si="125"/>
        <v>0</v>
      </c>
      <c r="K274" s="489">
        <f t="shared" si="125"/>
        <v>0</v>
      </c>
      <c r="L274" s="489">
        <f t="shared" si="125"/>
        <v>0</v>
      </c>
      <c r="M274" s="489">
        <f t="shared" si="125"/>
        <v>0</v>
      </c>
      <c r="N274" s="489">
        <f t="shared" si="125"/>
        <v>0</v>
      </c>
      <c r="O274" s="489">
        <f t="shared" si="125"/>
        <v>0</v>
      </c>
      <c r="P274" s="489">
        <f t="shared" si="125"/>
        <v>0</v>
      </c>
      <c r="Q274" s="489">
        <f t="shared" si="125"/>
        <v>0</v>
      </c>
      <c r="R274" s="489">
        <f t="shared" si="125"/>
        <v>0</v>
      </c>
      <c r="S274" s="489">
        <f t="shared" si="125"/>
        <v>0</v>
      </c>
    </row>
    <row r="275" spans="1:19" s="477" customFormat="1" ht="14.45" hidden="1" customHeight="1" x14ac:dyDescent="0.2">
      <c r="A275" s="480"/>
      <c r="B275" s="482" t="s">
        <v>360</v>
      </c>
      <c r="C275" s="482"/>
      <c r="D275" s="493">
        <f>D273/D272</f>
        <v>1</v>
      </c>
      <c r="E275" s="493">
        <f>E273/E272</f>
        <v>1</v>
      </c>
      <c r="F275" s="493">
        <f>F273/F272</f>
        <v>1</v>
      </c>
      <c r="G275" s="493">
        <f>G273/G272</f>
        <v>1</v>
      </c>
      <c r="H275" s="482"/>
      <c r="I275" s="482"/>
      <c r="J275" s="482"/>
      <c r="K275" s="482"/>
      <c r="L275" s="482"/>
      <c r="M275" s="482"/>
      <c r="N275" s="482"/>
      <c r="O275" s="482"/>
      <c r="P275" s="482"/>
      <c r="Q275" s="482"/>
      <c r="R275" s="482"/>
      <c r="S275" s="482"/>
    </row>
    <row r="276" spans="1:19" s="477" customFormat="1" ht="14.45" customHeight="1" x14ac:dyDescent="0.2">
      <c r="A276" s="480" t="s">
        <v>35</v>
      </c>
      <c r="B276" s="491" t="s">
        <v>633</v>
      </c>
      <c r="C276" s="490"/>
      <c r="D276" s="482"/>
      <c r="E276" s="482"/>
      <c r="F276" s="482"/>
      <c r="G276" s="482"/>
      <c r="H276" s="482"/>
      <c r="I276" s="482"/>
      <c r="J276" s="482"/>
      <c r="K276" s="482"/>
      <c r="L276" s="482"/>
      <c r="M276" s="482"/>
      <c r="N276" s="482"/>
      <c r="O276" s="482"/>
      <c r="P276" s="482"/>
      <c r="Q276" s="482"/>
      <c r="R276" s="482"/>
      <c r="S276" s="482"/>
    </row>
    <row r="277" spans="1:19" s="477" customFormat="1" ht="14.45" customHeight="1" x14ac:dyDescent="0.2">
      <c r="A277" s="485"/>
      <c r="B277" s="482" t="s">
        <v>354</v>
      </c>
      <c r="C277" s="490"/>
      <c r="D277" s="486">
        <f>D285+D293</f>
        <v>763191000</v>
      </c>
      <c r="E277" s="486">
        <f t="shared" ref="E277:S277" si="126">E285+E293</f>
        <v>0</v>
      </c>
      <c r="F277" s="486">
        <f t="shared" si="126"/>
        <v>0</v>
      </c>
      <c r="G277" s="486">
        <f t="shared" si="126"/>
        <v>0</v>
      </c>
      <c r="H277" s="486">
        <f t="shared" si="126"/>
        <v>0</v>
      </c>
      <c r="I277" s="486">
        <f t="shared" si="126"/>
        <v>0</v>
      </c>
      <c r="J277" s="486">
        <f t="shared" si="126"/>
        <v>0</v>
      </c>
      <c r="K277" s="486">
        <f t="shared" si="126"/>
        <v>0</v>
      </c>
      <c r="L277" s="486">
        <f t="shared" si="126"/>
        <v>0</v>
      </c>
      <c r="M277" s="486">
        <f t="shared" si="126"/>
        <v>0</v>
      </c>
      <c r="N277" s="486">
        <f t="shared" si="126"/>
        <v>0</v>
      </c>
      <c r="O277" s="486">
        <f t="shared" si="126"/>
        <v>0</v>
      </c>
      <c r="P277" s="486">
        <f t="shared" si="126"/>
        <v>763191000</v>
      </c>
      <c r="Q277" s="486">
        <f t="shared" si="126"/>
        <v>0</v>
      </c>
      <c r="R277" s="486">
        <f t="shared" si="126"/>
        <v>0</v>
      </c>
      <c r="S277" s="486">
        <f t="shared" si="126"/>
        <v>0</v>
      </c>
    </row>
    <row r="278" spans="1:19" s="477" customFormat="1" ht="14.45" customHeight="1" x14ac:dyDescent="0.2">
      <c r="A278" s="485"/>
      <c r="B278" s="482" t="s">
        <v>355</v>
      </c>
      <c r="C278" s="490"/>
      <c r="D278" s="486">
        <f t="shared" ref="D278:S283" si="127">D286+D294</f>
        <v>0</v>
      </c>
      <c r="E278" s="486">
        <f t="shared" si="127"/>
        <v>0</v>
      </c>
      <c r="F278" s="486">
        <f t="shared" si="127"/>
        <v>0</v>
      </c>
      <c r="G278" s="486">
        <f t="shared" si="127"/>
        <v>0</v>
      </c>
      <c r="H278" s="486">
        <f t="shared" si="127"/>
        <v>0</v>
      </c>
      <c r="I278" s="486">
        <f t="shared" si="127"/>
        <v>0</v>
      </c>
      <c r="J278" s="486">
        <f t="shared" si="127"/>
        <v>0</v>
      </c>
      <c r="K278" s="486">
        <f t="shared" si="127"/>
        <v>0</v>
      </c>
      <c r="L278" s="486">
        <f t="shared" si="127"/>
        <v>0</v>
      </c>
      <c r="M278" s="486">
        <f t="shared" si="127"/>
        <v>0</v>
      </c>
      <c r="N278" s="486">
        <f t="shared" si="127"/>
        <v>0</v>
      </c>
      <c r="O278" s="486">
        <f t="shared" si="127"/>
        <v>0</v>
      </c>
      <c r="P278" s="486">
        <f t="shared" si="127"/>
        <v>0</v>
      </c>
      <c r="Q278" s="486">
        <f t="shared" si="127"/>
        <v>0</v>
      </c>
      <c r="R278" s="486">
        <f t="shared" si="127"/>
        <v>0</v>
      </c>
      <c r="S278" s="486">
        <f t="shared" si="127"/>
        <v>0</v>
      </c>
    </row>
    <row r="279" spans="1:19" s="477" customFormat="1" ht="14.45" customHeight="1" x14ac:dyDescent="0.2">
      <c r="A279" s="485"/>
      <c r="B279" s="482" t="s">
        <v>356</v>
      </c>
      <c r="C279" s="490"/>
      <c r="D279" s="486">
        <f t="shared" si="127"/>
        <v>0</v>
      </c>
      <c r="E279" s="486">
        <f t="shared" si="127"/>
        <v>0</v>
      </c>
      <c r="F279" s="486">
        <f t="shared" si="127"/>
        <v>0</v>
      </c>
      <c r="G279" s="486">
        <f t="shared" si="127"/>
        <v>0</v>
      </c>
      <c r="H279" s="486">
        <f t="shared" si="127"/>
        <v>0</v>
      </c>
      <c r="I279" s="486">
        <f t="shared" si="127"/>
        <v>0</v>
      </c>
      <c r="J279" s="486">
        <f t="shared" si="127"/>
        <v>0</v>
      </c>
      <c r="K279" s="486">
        <f t="shared" si="127"/>
        <v>0</v>
      </c>
      <c r="L279" s="486">
        <f t="shared" si="127"/>
        <v>0</v>
      </c>
      <c r="M279" s="486">
        <f t="shared" si="127"/>
        <v>0</v>
      </c>
      <c r="N279" s="486">
        <f t="shared" si="127"/>
        <v>0</v>
      </c>
      <c r="O279" s="486">
        <f t="shared" si="127"/>
        <v>0</v>
      </c>
      <c r="P279" s="486">
        <f t="shared" si="127"/>
        <v>0</v>
      </c>
      <c r="Q279" s="486">
        <f t="shared" si="127"/>
        <v>0</v>
      </c>
      <c r="R279" s="486">
        <f t="shared" si="127"/>
        <v>0</v>
      </c>
      <c r="S279" s="486">
        <f t="shared" si="127"/>
        <v>0</v>
      </c>
    </row>
    <row r="280" spans="1:19" s="477" customFormat="1" ht="14.45" customHeight="1" x14ac:dyDescent="0.2">
      <c r="A280" s="485"/>
      <c r="B280" s="482" t="s">
        <v>357</v>
      </c>
      <c r="C280" s="490"/>
      <c r="D280" s="486">
        <f t="shared" si="127"/>
        <v>763191000</v>
      </c>
      <c r="E280" s="486">
        <f t="shared" si="127"/>
        <v>0</v>
      </c>
      <c r="F280" s="486">
        <f t="shared" si="127"/>
        <v>0</v>
      </c>
      <c r="G280" s="486">
        <f t="shared" si="127"/>
        <v>0</v>
      </c>
      <c r="H280" s="486">
        <f t="shared" si="127"/>
        <v>0</v>
      </c>
      <c r="I280" s="486">
        <f t="shared" si="127"/>
        <v>0</v>
      </c>
      <c r="J280" s="486">
        <f t="shared" si="127"/>
        <v>0</v>
      </c>
      <c r="K280" s="486">
        <f t="shared" si="127"/>
        <v>0</v>
      </c>
      <c r="L280" s="486">
        <f t="shared" si="127"/>
        <v>0</v>
      </c>
      <c r="M280" s="486">
        <f t="shared" si="127"/>
        <v>0</v>
      </c>
      <c r="N280" s="486">
        <f t="shared" si="127"/>
        <v>0</v>
      </c>
      <c r="O280" s="486">
        <f t="shared" si="127"/>
        <v>0</v>
      </c>
      <c r="P280" s="486">
        <f t="shared" si="127"/>
        <v>763191000</v>
      </c>
      <c r="Q280" s="486">
        <f t="shared" si="127"/>
        <v>0</v>
      </c>
      <c r="R280" s="486">
        <f t="shared" si="127"/>
        <v>0</v>
      </c>
      <c r="S280" s="486">
        <f t="shared" si="127"/>
        <v>0</v>
      </c>
    </row>
    <row r="281" spans="1:19" s="477" customFormat="1" ht="14.45" customHeight="1" x14ac:dyDescent="0.2">
      <c r="A281" s="485"/>
      <c r="B281" s="482" t="s">
        <v>358</v>
      </c>
      <c r="C281" s="490"/>
      <c r="D281" s="486">
        <f t="shared" si="127"/>
        <v>155625000</v>
      </c>
      <c r="E281" s="486">
        <f t="shared" si="127"/>
        <v>0</v>
      </c>
      <c r="F281" s="486">
        <f t="shared" si="127"/>
        <v>0</v>
      </c>
      <c r="G281" s="486">
        <f t="shared" si="127"/>
        <v>0</v>
      </c>
      <c r="H281" s="486">
        <f t="shared" si="127"/>
        <v>0</v>
      </c>
      <c r="I281" s="486">
        <f t="shared" si="127"/>
        <v>0</v>
      </c>
      <c r="J281" s="486">
        <f t="shared" si="127"/>
        <v>0</v>
      </c>
      <c r="K281" s="486">
        <f t="shared" si="127"/>
        <v>0</v>
      </c>
      <c r="L281" s="486">
        <f t="shared" si="127"/>
        <v>0</v>
      </c>
      <c r="M281" s="486">
        <f t="shared" si="127"/>
        <v>0</v>
      </c>
      <c r="N281" s="486">
        <f t="shared" si="127"/>
        <v>0</v>
      </c>
      <c r="O281" s="486">
        <f t="shared" si="127"/>
        <v>0</v>
      </c>
      <c r="P281" s="486">
        <f t="shared" si="127"/>
        <v>155625000</v>
      </c>
      <c r="Q281" s="486">
        <f t="shared" si="127"/>
        <v>0</v>
      </c>
      <c r="R281" s="486">
        <f t="shared" si="127"/>
        <v>0</v>
      </c>
      <c r="S281" s="486">
        <f t="shared" si="127"/>
        <v>0</v>
      </c>
    </row>
    <row r="282" spans="1:19" s="477" customFormat="1" ht="14.45" customHeight="1" x14ac:dyDescent="0.2">
      <c r="A282" s="485"/>
      <c r="B282" s="482" t="s">
        <v>359</v>
      </c>
      <c r="C282" s="490"/>
      <c r="D282" s="486">
        <f>D290+D298</f>
        <v>607566000</v>
      </c>
      <c r="E282" s="486">
        <f t="shared" si="127"/>
        <v>0</v>
      </c>
      <c r="F282" s="486">
        <f t="shared" si="127"/>
        <v>0</v>
      </c>
      <c r="G282" s="486">
        <f t="shared" si="127"/>
        <v>0</v>
      </c>
      <c r="H282" s="486">
        <f t="shared" si="127"/>
        <v>0</v>
      </c>
      <c r="I282" s="486">
        <f t="shared" si="127"/>
        <v>0</v>
      </c>
      <c r="J282" s="486">
        <f t="shared" si="127"/>
        <v>0</v>
      </c>
      <c r="K282" s="486">
        <f t="shared" si="127"/>
        <v>0</v>
      </c>
      <c r="L282" s="486">
        <f t="shared" si="127"/>
        <v>0</v>
      </c>
      <c r="M282" s="486">
        <f t="shared" si="127"/>
        <v>0</v>
      </c>
      <c r="N282" s="486">
        <f t="shared" si="127"/>
        <v>0</v>
      </c>
      <c r="O282" s="486">
        <f t="shared" si="127"/>
        <v>0</v>
      </c>
      <c r="P282" s="486">
        <f t="shared" si="127"/>
        <v>607566000</v>
      </c>
      <c r="Q282" s="486">
        <f t="shared" si="127"/>
        <v>0</v>
      </c>
      <c r="R282" s="486">
        <f t="shared" si="127"/>
        <v>0</v>
      </c>
      <c r="S282" s="486">
        <f t="shared" si="127"/>
        <v>0</v>
      </c>
    </row>
    <row r="283" spans="1:19" s="477" customFormat="1" ht="14.45" customHeight="1" x14ac:dyDescent="0.2">
      <c r="A283" s="470"/>
      <c r="B283" s="482" t="s">
        <v>360</v>
      </c>
      <c r="C283" s="490"/>
      <c r="D283" s="493">
        <f>D281/D280</f>
        <v>0.20391356816314657</v>
      </c>
      <c r="E283" s="478">
        <f t="shared" si="127"/>
        <v>0</v>
      </c>
      <c r="F283" s="478">
        <f t="shared" si="127"/>
        <v>0</v>
      </c>
      <c r="G283" s="478">
        <f t="shared" si="127"/>
        <v>0</v>
      </c>
      <c r="H283" s="478">
        <f t="shared" si="127"/>
        <v>0</v>
      </c>
      <c r="I283" s="478">
        <f t="shared" si="127"/>
        <v>0</v>
      </c>
      <c r="J283" s="478">
        <f t="shared" si="127"/>
        <v>0</v>
      </c>
      <c r="K283" s="478">
        <f t="shared" si="127"/>
        <v>0</v>
      </c>
      <c r="L283" s="478">
        <f t="shared" si="127"/>
        <v>0</v>
      </c>
      <c r="M283" s="478">
        <f t="shared" si="127"/>
        <v>0</v>
      </c>
      <c r="N283" s="478">
        <f t="shared" si="127"/>
        <v>0</v>
      </c>
      <c r="O283" s="478">
        <f t="shared" si="127"/>
        <v>0</v>
      </c>
      <c r="P283" s="493">
        <f>P281/P280</f>
        <v>0.20391356816314657</v>
      </c>
      <c r="Q283" s="478">
        <f t="shared" si="127"/>
        <v>0</v>
      </c>
      <c r="R283" s="478">
        <f t="shared" si="127"/>
        <v>0</v>
      </c>
      <c r="S283" s="478">
        <f t="shared" si="127"/>
        <v>0</v>
      </c>
    </row>
    <row r="284" spans="1:19" s="477" customFormat="1" ht="14.45" customHeight="1" x14ac:dyDescent="0.2">
      <c r="A284" s="480">
        <v>1</v>
      </c>
      <c r="B284" s="491" t="s">
        <v>674</v>
      </c>
      <c r="C284" s="594">
        <v>5400273360</v>
      </c>
      <c r="D284" s="482"/>
      <c r="E284" s="482"/>
      <c r="F284" s="482"/>
      <c r="G284" s="482"/>
      <c r="H284" s="482"/>
      <c r="I284" s="482"/>
      <c r="J284" s="482"/>
      <c r="K284" s="482"/>
      <c r="L284" s="482"/>
      <c r="M284" s="486"/>
      <c r="N284" s="482"/>
      <c r="O284" s="482"/>
      <c r="P284" s="482"/>
      <c r="Q284" s="482"/>
      <c r="R284" s="482"/>
      <c r="S284" s="482"/>
    </row>
    <row r="285" spans="1:19" s="477" customFormat="1" ht="14.45" customHeight="1" x14ac:dyDescent="0.2">
      <c r="A285" s="480"/>
      <c r="B285" s="482" t="s">
        <v>354</v>
      </c>
      <c r="D285" s="486">
        <f t="shared" ref="D285:D290" si="128">E285+O285+P285+Q285+R285+S285</f>
        <v>606685750</v>
      </c>
      <c r="E285" s="486">
        <f t="shared" ref="E285:E290" si="129">F285+G285+H285+I285+J285+K285+L285+M285+N285</f>
        <v>0</v>
      </c>
      <c r="F285" s="486">
        <v>0</v>
      </c>
      <c r="G285" s="486">
        <v>0</v>
      </c>
      <c r="H285" s="488">
        <v>0</v>
      </c>
      <c r="I285" s="488">
        <v>0</v>
      </c>
      <c r="J285" s="488">
        <v>0</v>
      </c>
      <c r="K285" s="488">
        <v>0</v>
      </c>
      <c r="L285" s="486">
        <v>0</v>
      </c>
      <c r="M285" s="486">
        <v>0</v>
      </c>
      <c r="N285" s="488">
        <v>0</v>
      </c>
      <c r="O285" s="488">
        <v>0</v>
      </c>
      <c r="P285" s="487">
        <v>606685750</v>
      </c>
      <c r="Q285" s="488">
        <v>0</v>
      </c>
      <c r="R285" s="486">
        <v>0</v>
      </c>
      <c r="S285" s="488">
        <v>0</v>
      </c>
    </row>
    <row r="286" spans="1:19" s="477" customFormat="1" ht="14.45" customHeight="1" x14ac:dyDescent="0.2">
      <c r="A286" s="480"/>
      <c r="B286" s="482" t="s">
        <v>355</v>
      </c>
      <c r="C286" s="482"/>
      <c r="D286" s="486">
        <f t="shared" si="128"/>
        <v>0</v>
      </c>
      <c r="E286" s="486">
        <f t="shared" si="129"/>
        <v>0</v>
      </c>
      <c r="F286" s="488">
        <v>0</v>
      </c>
      <c r="G286" s="488">
        <v>0</v>
      </c>
      <c r="H286" s="488">
        <v>0</v>
      </c>
      <c r="I286" s="488">
        <v>0</v>
      </c>
      <c r="J286" s="488">
        <v>0</v>
      </c>
      <c r="K286" s="488">
        <v>0</v>
      </c>
      <c r="L286" s="488">
        <v>0</v>
      </c>
      <c r="M286" s="488">
        <v>0</v>
      </c>
      <c r="N286" s="488">
        <v>0</v>
      </c>
      <c r="O286" s="488">
        <v>0</v>
      </c>
      <c r="P286" s="487">
        <v>0</v>
      </c>
      <c r="Q286" s="488">
        <v>0</v>
      </c>
      <c r="R286" s="488">
        <v>0</v>
      </c>
      <c r="S286" s="488">
        <v>0</v>
      </c>
    </row>
    <row r="287" spans="1:19" s="477" customFormat="1" ht="14.45" customHeight="1" x14ac:dyDescent="0.2">
      <c r="A287" s="480"/>
      <c r="B287" s="482" t="s">
        <v>356</v>
      </c>
      <c r="C287" s="482"/>
      <c r="D287" s="486">
        <f t="shared" si="128"/>
        <v>0</v>
      </c>
      <c r="E287" s="486">
        <f t="shared" si="129"/>
        <v>0</v>
      </c>
      <c r="F287" s="488">
        <v>0</v>
      </c>
      <c r="G287" s="488">
        <v>0</v>
      </c>
      <c r="H287" s="488">
        <v>0</v>
      </c>
      <c r="I287" s="488">
        <v>0</v>
      </c>
      <c r="J287" s="488">
        <v>0</v>
      </c>
      <c r="K287" s="488">
        <v>0</v>
      </c>
      <c r="L287" s="488">
        <v>0</v>
      </c>
      <c r="M287" s="488">
        <v>0</v>
      </c>
      <c r="N287" s="488">
        <v>0</v>
      </c>
      <c r="O287" s="488">
        <v>0</v>
      </c>
      <c r="P287" s="487">
        <v>0</v>
      </c>
      <c r="Q287" s="488">
        <v>0</v>
      </c>
      <c r="R287" s="488">
        <v>0</v>
      </c>
      <c r="S287" s="488">
        <v>0</v>
      </c>
    </row>
    <row r="288" spans="1:19" s="477" customFormat="1" ht="14.45" customHeight="1" x14ac:dyDescent="0.2">
      <c r="A288" s="480"/>
      <c r="B288" s="482" t="s">
        <v>357</v>
      </c>
      <c r="C288" s="482"/>
      <c r="D288" s="486">
        <f t="shared" si="128"/>
        <v>606685750</v>
      </c>
      <c r="E288" s="486">
        <f t="shared" si="129"/>
        <v>0</v>
      </c>
      <c r="F288" s="487">
        <f t="shared" ref="F288:S288" si="130">F285-F286+F287</f>
        <v>0</v>
      </c>
      <c r="G288" s="488">
        <f t="shared" si="130"/>
        <v>0</v>
      </c>
      <c r="H288" s="488">
        <f t="shared" si="130"/>
        <v>0</v>
      </c>
      <c r="I288" s="488">
        <f t="shared" si="130"/>
        <v>0</v>
      </c>
      <c r="J288" s="488">
        <f t="shared" si="130"/>
        <v>0</v>
      </c>
      <c r="K288" s="488">
        <f t="shared" si="130"/>
        <v>0</v>
      </c>
      <c r="L288" s="487">
        <f t="shared" si="130"/>
        <v>0</v>
      </c>
      <c r="M288" s="487">
        <f t="shared" si="130"/>
        <v>0</v>
      </c>
      <c r="N288" s="488">
        <f t="shared" si="130"/>
        <v>0</v>
      </c>
      <c r="O288" s="488">
        <f t="shared" si="130"/>
        <v>0</v>
      </c>
      <c r="P288" s="487">
        <f t="shared" si="130"/>
        <v>606685750</v>
      </c>
      <c r="Q288" s="488">
        <f t="shared" si="130"/>
        <v>0</v>
      </c>
      <c r="R288" s="488">
        <f t="shared" si="130"/>
        <v>0</v>
      </c>
      <c r="S288" s="488">
        <f t="shared" si="130"/>
        <v>0</v>
      </c>
    </row>
    <row r="289" spans="1:19" s="477" customFormat="1" ht="14.45" customHeight="1" x14ac:dyDescent="0.2">
      <c r="A289" s="480"/>
      <c r="B289" s="482" t="s">
        <v>358</v>
      </c>
      <c r="C289" s="482"/>
      <c r="D289" s="486">
        <f t="shared" si="128"/>
        <v>0</v>
      </c>
      <c r="E289" s="486">
        <f t="shared" si="129"/>
        <v>0</v>
      </c>
      <c r="F289" s="488">
        <v>0</v>
      </c>
      <c r="G289" s="488">
        <v>0</v>
      </c>
      <c r="H289" s="488">
        <v>0</v>
      </c>
      <c r="I289" s="488">
        <v>0</v>
      </c>
      <c r="J289" s="488">
        <v>0</v>
      </c>
      <c r="K289" s="488">
        <v>0</v>
      </c>
      <c r="L289" s="488">
        <v>0</v>
      </c>
      <c r="M289" s="488">
        <v>0</v>
      </c>
      <c r="N289" s="488">
        <v>0</v>
      </c>
      <c r="O289" s="488">
        <v>0</v>
      </c>
      <c r="P289" s="488">
        <v>0</v>
      </c>
      <c r="Q289" s="488">
        <v>0</v>
      </c>
      <c r="R289" s="488">
        <v>0</v>
      </c>
      <c r="S289" s="488">
        <v>0</v>
      </c>
    </row>
    <row r="290" spans="1:19" s="477" customFormat="1" ht="14.45" customHeight="1" x14ac:dyDescent="0.2">
      <c r="A290" s="480"/>
      <c r="B290" s="482" t="s">
        <v>359</v>
      </c>
      <c r="C290" s="482"/>
      <c r="D290" s="486">
        <f t="shared" si="128"/>
        <v>606685750</v>
      </c>
      <c r="E290" s="486">
        <f t="shared" si="129"/>
        <v>0</v>
      </c>
      <c r="F290" s="489">
        <f t="shared" ref="F290:S290" si="131">F288-F289</f>
        <v>0</v>
      </c>
      <c r="G290" s="489">
        <f t="shared" si="131"/>
        <v>0</v>
      </c>
      <c r="H290" s="489">
        <f t="shared" si="131"/>
        <v>0</v>
      </c>
      <c r="I290" s="489">
        <f t="shared" si="131"/>
        <v>0</v>
      </c>
      <c r="J290" s="489">
        <f t="shared" si="131"/>
        <v>0</v>
      </c>
      <c r="K290" s="489">
        <f t="shared" si="131"/>
        <v>0</v>
      </c>
      <c r="L290" s="489">
        <f t="shared" si="131"/>
        <v>0</v>
      </c>
      <c r="M290" s="489">
        <f t="shared" si="131"/>
        <v>0</v>
      </c>
      <c r="N290" s="489">
        <f t="shared" si="131"/>
        <v>0</v>
      </c>
      <c r="O290" s="489">
        <f t="shared" si="131"/>
        <v>0</v>
      </c>
      <c r="P290" s="489">
        <f t="shared" si="131"/>
        <v>606685750</v>
      </c>
      <c r="Q290" s="489">
        <f t="shared" si="131"/>
        <v>0</v>
      </c>
      <c r="R290" s="489">
        <f t="shared" si="131"/>
        <v>0</v>
      </c>
      <c r="S290" s="489">
        <f t="shared" si="131"/>
        <v>0</v>
      </c>
    </row>
    <row r="291" spans="1:19" s="477" customFormat="1" ht="14.45" customHeight="1" x14ac:dyDescent="0.2">
      <c r="A291" s="480"/>
      <c r="B291" s="482" t="s">
        <v>360</v>
      </c>
      <c r="C291" s="482"/>
      <c r="D291" s="493">
        <f>D289/D288</f>
        <v>0</v>
      </c>
      <c r="E291" s="478"/>
      <c r="F291" s="478"/>
      <c r="G291" s="478"/>
      <c r="H291" s="478">
        <f t="shared" ref="H291:O291" si="132">H299+H307</f>
        <v>0</v>
      </c>
      <c r="I291" s="478">
        <f t="shared" si="132"/>
        <v>0</v>
      </c>
      <c r="J291" s="478">
        <f t="shared" si="132"/>
        <v>0</v>
      </c>
      <c r="K291" s="478">
        <f t="shared" si="132"/>
        <v>0</v>
      </c>
      <c r="L291" s="478">
        <f t="shared" si="132"/>
        <v>0</v>
      </c>
      <c r="M291" s="478">
        <f t="shared" si="132"/>
        <v>0</v>
      </c>
      <c r="N291" s="478">
        <f t="shared" si="132"/>
        <v>0</v>
      </c>
      <c r="O291" s="478">
        <f t="shared" si="132"/>
        <v>0</v>
      </c>
      <c r="P291" s="493">
        <f>P289/P288</f>
        <v>0</v>
      </c>
      <c r="Q291" s="482"/>
      <c r="R291" s="482"/>
      <c r="S291" s="482"/>
    </row>
    <row r="292" spans="1:19" s="477" customFormat="1" ht="14.45" customHeight="1" x14ac:dyDescent="0.2">
      <c r="A292" s="480">
        <v>2</v>
      </c>
      <c r="B292" s="491" t="s">
        <v>635</v>
      </c>
      <c r="C292" s="594">
        <v>1700457393</v>
      </c>
      <c r="D292" s="482"/>
      <c r="E292" s="482"/>
      <c r="F292" s="482"/>
      <c r="G292" s="482"/>
      <c r="H292" s="482"/>
      <c r="I292" s="482"/>
      <c r="J292" s="482"/>
      <c r="K292" s="482"/>
      <c r="L292" s="482"/>
      <c r="M292" s="486"/>
      <c r="N292" s="482"/>
      <c r="O292" s="482"/>
      <c r="P292" s="482"/>
      <c r="Q292" s="482"/>
      <c r="R292" s="482"/>
      <c r="S292" s="482"/>
    </row>
    <row r="293" spans="1:19" s="477" customFormat="1" ht="14.45" customHeight="1" x14ac:dyDescent="0.2">
      <c r="A293" s="480"/>
      <c r="B293" s="482" t="s">
        <v>354</v>
      </c>
      <c r="D293" s="486">
        <f t="shared" ref="D293:D298" si="133">E293+O293+P293+Q293+R293+S293</f>
        <v>156505250</v>
      </c>
      <c r="E293" s="486">
        <f t="shared" ref="E293:E298" si="134">F293+G293+H293+I293+J293+K293+L293+M293+N293</f>
        <v>0</v>
      </c>
      <c r="F293" s="486">
        <v>0</v>
      </c>
      <c r="G293" s="486">
        <v>0</v>
      </c>
      <c r="H293" s="488">
        <v>0</v>
      </c>
      <c r="I293" s="488">
        <v>0</v>
      </c>
      <c r="J293" s="488">
        <v>0</v>
      </c>
      <c r="K293" s="488">
        <v>0</v>
      </c>
      <c r="L293" s="486">
        <v>0</v>
      </c>
      <c r="M293" s="486">
        <v>0</v>
      </c>
      <c r="N293" s="488">
        <v>0</v>
      </c>
      <c r="O293" s="488">
        <v>0</v>
      </c>
      <c r="P293" s="488">
        <f>158004000-1498750</f>
        <v>156505250</v>
      </c>
      <c r="Q293" s="488">
        <v>0</v>
      </c>
      <c r="R293" s="486">
        <v>0</v>
      </c>
      <c r="S293" s="488">
        <v>0</v>
      </c>
    </row>
    <row r="294" spans="1:19" s="477" customFormat="1" ht="14.45" customHeight="1" x14ac:dyDescent="0.2">
      <c r="A294" s="480"/>
      <c r="B294" s="482" t="s">
        <v>355</v>
      </c>
      <c r="C294" s="482"/>
      <c r="D294" s="486">
        <f t="shared" si="133"/>
        <v>0</v>
      </c>
      <c r="E294" s="486">
        <f t="shared" si="134"/>
        <v>0</v>
      </c>
      <c r="F294" s="488">
        <v>0</v>
      </c>
      <c r="G294" s="488">
        <v>0</v>
      </c>
      <c r="H294" s="488">
        <v>0</v>
      </c>
      <c r="I294" s="488">
        <v>0</v>
      </c>
      <c r="J294" s="488">
        <v>0</v>
      </c>
      <c r="K294" s="488">
        <v>0</v>
      </c>
      <c r="L294" s="488">
        <v>0</v>
      </c>
      <c r="M294" s="488">
        <v>0</v>
      </c>
      <c r="N294" s="488">
        <v>0</v>
      </c>
      <c r="O294" s="488">
        <v>0</v>
      </c>
      <c r="P294" s="488">
        <v>0</v>
      </c>
      <c r="Q294" s="488">
        <v>0</v>
      </c>
      <c r="R294" s="488">
        <v>0</v>
      </c>
      <c r="S294" s="488">
        <v>0</v>
      </c>
    </row>
    <row r="295" spans="1:19" s="477" customFormat="1" ht="14.45" customHeight="1" x14ac:dyDescent="0.2">
      <c r="A295" s="480"/>
      <c r="B295" s="482" t="s">
        <v>356</v>
      </c>
      <c r="C295" s="482"/>
      <c r="D295" s="486">
        <f t="shared" si="133"/>
        <v>0</v>
      </c>
      <c r="E295" s="486">
        <f t="shared" si="134"/>
        <v>0</v>
      </c>
      <c r="F295" s="488">
        <v>0</v>
      </c>
      <c r="G295" s="488">
        <v>0</v>
      </c>
      <c r="H295" s="488">
        <v>0</v>
      </c>
      <c r="I295" s="488">
        <v>0</v>
      </c>
      <c r="J295" s="488">
        <v>0</v>
      </c>
      <c r="K295" s="488">
        <v>0</v>
      </c>
      <c r="L295" s="488">
        <v>0</v>
      </c>
      <c r="M295" s="488">
        <v>0</v>
      </c>
      <c r="N295" s="488">
        <v>0</v>
      </c>
      <c r="O295" s="488">
        <v>0</v>
      </c>
      <c r="P295" s="488">
        <v>0</v>
      </c>
      <c r="Q295" s="488">
        <v>0</v>
      </c>
      <c r="R295" s="488">
        <v>0</v>
      </c>
      <c r="S295" s="488">
        <v>0</v>
      </c>
    </row>
    <row r="296" spans="1:19" s="477" customFormat="1" ht="14.45" customHeight="1" x14ac:dyDescent="0.2">
      <c r="A296" s="480"/>
      <c r="B296" s="482" t="s">
        <v>357</v>
      </c>
      <c r="C296" s="482"/>
      <c r="D296" s="486">
        <f t="shared" si="133"/>
        <v>156505250</v>
      </c>
      <c r="E296" s="486">
        <f t="shared" si="134"/>
        <v>0</v>
      </c>
      <c r="F296" s="487">
        <f t="shared" ref="F296:S296" si="135">F293-F294+F295</f>
        <v>0</v>
      </c>
      <c r="G296" s="488">
        <f t="shared" si="135"/>
        <v>0</v>
      </c>
      <c r="H296" s="488">
        <f t="shared" si="135"/>
        <v>0</v>
      </c>
      <c r="I296" s="488">
        <f t="shared" si="135"/>
        <v>0</v>
      </c>
      <c r="J296" s="488">
        <f t="shared" si="135"/>
        <v>0</v>
      </c>
      <c r="K296" s="488">
        <f t="shared" si="135"/>
        <v>0</v>
      </c>
      <c r="L296" s="487">
        <f t="shared" si="135"/>
        <v>0</v>
      </c>
      <c r="M296" s="487">
        <f t="shared" si="135"/>
        <v>0</v>
      </c>
      <c r="N296" s="488">
        <f t="shared" si="135"/>
        <v>0</v>
      </c>
      <c r="O296" s="488">
        <f t="shared" si="135"/>
        <v>0</v>
      </c>
      <c r="P296" s="487">
        <f t="shared" si="135"/>
        <v>156505250</v>
      </c>
      <c r="Q296" s="488">
        <f t="shared" si="135"/>
        <v>0</v>
      </c>
      <c r="R296" s="488">
        <f t="shared" si="135"/>
        <v>0</v>
      </c>
      <c r="S296" s="488">
        <f t="shared" si="135"/>
        <v>0</v>
      </c>
    </row>
    <row r="297" spans="1:19" s="477" customFormat="1" ht="14.45" customHeight="1" x14ac:dyDescent="0.2">
      <c r="A297" s="480"/>
      <c r="B297" s="482" t="s">
        <v>358</v>
      </c>
      <c r="C297" s="482"/>
      <c r="D297" s="486">
        <f t="shared" si="133"/>
        <v>155625000</v>
      </c>
      <c r="E297" s="486">
        <f t="shared" si="134"/>
        <v>0</v>
      </c>
      <c r="F297" s="488">
        <v>0</v>
      </c>
      <c r="G297" s="488">
        <v>0</v>
      </c>
      <c r="H297" s="488">
        <v>0</v>
      </c>
      <c r="I297" s="488">
        <v>0</v>
      </c>
      <c r="J297" s="488">
        <v>0</v>
      </c>
      <c r="K297" s="488">
        <v>0</v>
      </c>
      <c r="L297" s="488">
        <v>0</v>
      </c>
      <c r="M297" s="488">
        <v>0</v>
      </c>
      <c r="N297" s="488">
        <v>0</v>
      </c>
      <c r="O297" s="488">
        <v>0</v>
      </c>
      <c r="P297" s="487">
        <f>'PB04'!H75</f>
        <v>155625000</v>
      </c>
      <c r="Q297" s="488">
        <v>0</v>
      </c>
      <c r="R297" s="488">
        <v>0</v>
      </c>
      <c r="S297" s="488">
        <v>0</v>
      </c>
    </row>
    <row r="298" spans="1:19" s="477" customFormat="1" ht="14.45" customHeight="1" x14ac:dyDescent="0.2">
      <c r="A298" s="480"/>
      <c r="B298" s="482" t="s">
        <v>359</v>
      </c>
      <c r="C298" s="482"/>
      <c r="D298" s="486">
        <f t="shared" si="133"/>
        <v>880250</v>
      </c>
      <c r="E298" s="486">
        <f t="shared" si="134"/>
        <v>0</v>
      </c>
      <c r="F298" s="489">
        <f t="shared" ref="F298:S298" si="136">F296-F297</f>
        <v>0</v>
      </c>
      <c r="G298" s="489">
        <f t="shared" si="136"/>
        <v>0</v>
      </c>
      <c r="H298" s="489">
        <f t="shared" si="136"/>
        <v>0</v>
      </c>
      <c r="I298" s="489">
        <f t="shared" si="136"/>
        <v>0</v>
      </c>
      <c r="J298" s="489">
        <f t="shared" si="136"/>
        <v>0</v>
      </c>
      <c r="K298" s="489">
        <f t="shared" si="136"/>
        <v>0</v>
      </c>
      <c r="L298" s="489">
        <f t="shared" si="136"/>
        <v>0</v>
      </c>
      <c r="M298" s="489">
        <f t="shared" si="136"/>
        <v>0</v>
      </c>
      <c r="N298" s="489">
        <f t="shared" si="136"/>
        <v>0</v>
      </c>
      <c r="O298" s="489">
        <f t="shared" si="136"/>
        <v>0</v>
      </c>
      <c r="P298" s="489">
        <f t="shared" si="136"/>
        <v>880250</v>
      </c>
      <c r="Q298" s="489">
        <f t="shared" si="136"/>
        <v>0</v>
      </c>
      <c r="R298" s="489">
        <f t="shared" si="136"/>
        <v>0</v>
      </c>
      <c r="S298" s="489">
        <f t="shared" si="136"/>
        <v>0</v>
      </c>
    </row>
    <row r="299" spans="1:19" s="477" customFormat="1" ht="14.45" customHeight="1" x14ac:dyDescent="0.2">
      <c r="A299" s="480"/>
      <c r="B299" s="482" t="s">
        <v>360</v>
      </c>
      <c r="C299" s="482"/>
      <c r="D299" s="493">
        <f>D297/D296</f>
        <v>0.99437558803937887</v>
      </c>
      <c r="E299" s="478"/>
      <c r="F299" s="478"/>
      <c r="G299" s="478"/>
      <c r="H299" s="478">
        <f t="shared" ref="H299:O299" si="137">H307+H315</f>
        <v>0</v>
      </c>
      <c r="I299" s="478">
        <f t="shared" si="137"/>
        <v>0</v>
      </c>
      <c r="J299" s="478">
        <f t="shared" si="137"/>
        <v>0</v>
      </c>
      <c r="K299" s="478">
        <f t="shared" si="137"/>
        <v>0</v>
      </c>
      <c r="L299" s="478">
        <f t="shared" si="137"/>
        <v>0</v>
      </c>
      <c r="M299" s="478">
        <f t="shared" si="137"/>
        <v>0</v>
      </c>
      <c r="N299" s="478">
        <f t="shared" si="137"/>
        <v>0</v>
      </c>
      <c r="O299" s="478">
        <f t="shared" si="137"/>
        <v>0</v>
      </c>
      <c r="P299" s="493">
        <f>P297/P296</f>
        <v>0.99437558803937887</v>
      </c>
      <c r="Q299" s="482"/>
      <c r="R299" s="482"/>
      <c r="S299" s="482"/>
    </row>
    <row r="300" spans="1:19" s="477" customFormat="1" ht="14.45" hidden="1" customHeight="1" x14ac:dyDescent="0.2">
      <c r="A300" s="469" t="s">
        <v>38</v>
      </c>
      <c r="B300" s="494" t="s">
        <v>639</v>
      </c>
      <c r="C300" s="476"/>
      <c r="D300" s="471"/>
      <c r="E300" s="471"/>
      <c r="F300" s="471"/>
      <c r="G300" s="471"/>
      <c r="H300" s="471"/>
      <c r="I300" s="471"/>
      <c r="J300" s="471"/>
      <c r="K300" s="471"/>
      <c r="L300" s="471"/>
      <c r="M300" s="471"/>
      <c r="N300" s="471"/>
      <c r="O300" s="471"/>
      <c r="P300" s="471"/>
      <c r="Q300" s="471"/>
      <c r="R300" s="471"/>
      <c r="S300" s="471"/>
    </row>
    <row r="301" spans="1:19" s="477" customFormat="1" ht="14.45" hidden="1" customHeight="1" x14ac:dyDescent="0.2">
      <c r="A301" s="470"/>
      <c r="B301" s="471" t="s">
        <v>354</v>
      </c>
      <c r="C301" s="476"/>
      <c r="D301" s="478">
        <f t="shared" ref="D301:S301" si="138">D309+D317+D324+D332</f>
        <v>53271389</v>
      </c>
      <c r="E301" s="478">
        <f t="shared" si="138"/>
        <v>53271389</v>
      </c>
      <c r="F301" s="478">
        <f t="shared" si="138"/>
        <v>42030285</v>
      </c>
      <c r="G301" s="478">
        <f t="shared" si="138"/>
        <v>11241104</v>
      </c>
      <c r="H301" s="478">
        <f t="shared" si="138"/>
        <v>0</v>
      </c>
      <c r="I301" s="478">
        <f t="shared" si="138"/>
        <v>0</v>
      </c>
      <c r="J301" s="478">
        <f t="shared" si="138"/>
        <v>0</v>
      </c>
      <c r="K301" s="478">
        <f t="shared" si="138"/>
        <v>0</v>
      </c>
      <c r="L301" s="478">
        <f t="shared" si="138"/>
        <v>0</v>
      </c>
      <c r="M301" s="478">
        <f t="shared" si="138"/>
        <v>0</v>
      </c>
      <c r="N301" s="478">
        <f t="shared" si="138"/>
        <v>0</v>
      </c>
      <c r="O301" s="478">
        <f t="shared" si="138"/>
        <v>0</v>
      </c>
      <c r="P301" s="478">
        <f t="shared" si="138"/>
        <v>0</v>
      </c>
      <c r="Q301" s="478">
        <f t="shared" si="138"/>
        <v>0</v>
      </c>
      <c r="R301" s="478">
        <f t="shared" si="138"/>
        <v>0</v>
      </c>
      <c r="S301" s="478">
        <f t="shared" si="138"/>
        <v>0</v>
      </c>
    </row>
    <row r="302" spans="1:19" s="477" customFormat="1" ht="14.45" hidden="1" customHeight="1" x14ac:dyDescent="0.2">
      <c r="A302" s="470"/>
      <c r="B302" s="471" t="s">
        <v>355</v>
      </c>
      <c r="C302" s="476"/>
      <c r="D302" s="478">
        <f t="shared" ref="D302:S302" si="139">D310+D318+D325+D333</f>
        <v>0</v>
      </c>
      <c r="E302" s="478">
        <f t="shared" si="139"/>
        <v>0</v>
      </c>
      <c r="F302" s="478">
        <f t="shared" si="139"/>
        <v>0</v>
      </c>
      <c r="G302" s="478">
        <f t="shared" si="139"/>
        <v>0</v>
      </c>
      <c r="H302" s="478">
        <f t="shared" si="139"/>
        <v>0</v>
      </c>
      <c r="I302" s="478">
        <f t="shared" si="139"/>
        <v>0</v>
      </c>
      <c r="J302" s="478">
        <f t="shared" si="139"/>
        <v>0</v>
      </c>
      <c r="K302" s="478">
        <f t="shared" si="139"/>
        <v>0</v>
      </c>
      <c r="L302" s="478">
        <f t="shared" si="139"/>
        <v>0</v>
      </c>
      <c r="M302" s="478">
        <f t="shared" si="139"/>
        <v>0</v>
      </c>
      <c r="N302" s="478">
        <f t="shared" si="139"/>
        <v>0</v>
      </c>
      <c r="O302" s="478">
        <f t="shared" si="139"/>
        <v>0</v>
      </c>
      <c r="P302" s="478">
        <f t="shared" si="139"/>
        <v>0</v>
      </c>
      <c r="Q302" s="478">
        <f t="shared" si="139"/>
        <v>0</v>
      </c>
      <c r="R302" s="478">
        <f t="shared" si="139"/>
        <v>0</v>
      </c>
      <c r="S302" s="478">
        <f t="shared" si="139"/>
        <v>0</v>
      </c>
    </row>
    <row r="303" spans="1:19" s="477" customFormat="1" ht="14.45" hidden="1" customHeight="1" x14ac:dyDescent="0.2">
      <c r="A303" s="470"/>
      <c r="B303" s="471" t="s">
        <v>356</v>
      </c>
      <c r="C303" s="476"/>
      <c r="D303" s="478">
        <f t="shared" ref="D303:S303" si="140">D311+D319+D326+D334</f>
        <v>0</v>
      </c>
      <c r="E303" s="478">
        <f t="shared" si="140"/>
        <v>0</v>
      </c>
      <c r="F303" s="478">
        <f t="shared" si="140"/>
        <v>0</v>
      </c>
      <c r="G303" s="478">
        <f t="shared" si="140"/>
        <v>0</v>
      </c>
      <c r="H303" s="478">
        <f t="shared" si="140"/>
        <v>0</v>
      </c>
      <c r="I303" s="478">
        <f t="shared" si="140"/>
        <v>0</v>
      </c>
      <c r="J303" s="478">
        <f t="shared" si="140"/>
        <v>0</v>
      </c>
      <c r="K303" s="478">
        <f t="shared" si="140"/>
        <v>0</v>
      </c>
      <c r="L303" s="478">
        <f t="shared" si="140"/>
        <v>0</v>
      </c>
      <c r="M303" s="478">
        <f t="shared" si="140"/>
        <v>0</v>
      </c>
      <c r="N303" s="478">
        <f t="shared" si="140"/>
        <v>0</v>
      </c>
      <c r="O303" s="478">
        <f t="shared" si="140"/>
        <v>0</v>
      </c>
      <c r="P303" s="478">
        <f t="shared" si="140"/>
        <v>0</v>
      </c>
      <c r="Q303" s="478">
        <f t="shared" si="140"/>
        <v>0</v>
      </c>
      <c r="R303" s="478">
        <f t="shared" si="140"/>
        <v>0</v>
      </c>
      <c r="S303" s="478">
        <f t="shared" si="140"/>
        <v>0</v>
      </c>
    </row>
    <row r="304" spans="1:19" s="477" customFormat="1" ht="14.45" hidden="1" customHeight="1" x14ac:dyDescent="0.2">
      <c r="A304" s="470"/>
      <c r="B304" s="471" t="s">
        <v>357</v>
      </c>
      <c r="C304" s="476"/>
      <c r="D304" s="478">
        <f t="shared" ref="D304:S304" si="141">D312+D320+D327+D335</f>
        <v>53271389</v>
      </c>
      <c r="E304" s="478">
        <f t="shared" si="141"/>
        <v>53271389</v>
      </c>
      <c r="F304" s="478">
        <f t="shared" si="141"/>
        <v>42030285</v>
      </c>
      <c r="G304" s="478">
        <f t="shared" si="141"/>
        <v>11241104</v>
      </c>
      <c r="H304" s="478">
        <f t="shared" si="141"/>
        <v>0</v>
      </c>
      <c r="I304" s="478">
        <f t="shared" si="141"/>
        <v>0</v>
      </c>
      <c r="J304" s="478">
        <f t="shared" si="141"/>
        <v>0</v>
      </c>
      <c r="K304" s="478">
        <f t="shared" si="141"/>
        <v>0</v>
      </c>
      <c r="L304" s="478">
        <f t="shared" si="141"/>
        <v>0</v>
      </c>
      <c r="M304" s="478">
        <f t="shared" si="141"/>
        <v>0</v>
      </c>
      <c r="N304" s="478">
        <f t="shared" si="141"/>
        <v>0</v>
      </c>
      <c r="O304" s="478">
        <f t="shared" si="141"/>
        <v>0</v>
      </c>
      <c r="P304" s="478">
        <f t="shared" si="141"/>
        <v>0</v>
      </c>
      <c r="Q304" s="478">
        <f t="shared" si="141"/>
        <v>0</v>
      </c>
      <c r="R304" s="478">
        <f t="shared" si="141"/>
        <v>0</v>
      </c>
      <c r="S304" s="478">
        <f t="shared" si="141"/>
        <v>0</v>
      </c>
    </row>
    <row r="305" spans="1:20" s="477" customFormat="1" ht="14.45" hidden="1" customHeight="1" x14ac:dyDescent="0.2">
      <c r="A305" s="470"/>
      <c r="B305" s="471" t="s">
        <v>358</v>
      </c>
      <c r="C305" s="476"/>
      <c r="D305" s="478">
        <f t="shared" ref="D305:S305" si="142">D313+D321+D328+D336</f>
        <v>53271389</v>
      </c>
      <c r="E305" s="478">
        <f t="shared" si="142"/>
        <v>53271389</v>
      </c>
      <c r="F305" s="478">
        <f t="shared" si="142"/>
        <v>42030285</v>
      </c>
      <c r="G305" s="478">
        <f t="shared" si="142"/>
        <v>11241104</v>
      </c>
      <c r="H305" s="478">
        <f t="shared" si="142"/>
        <v>0</v>
      </c>
      <c r="I305" s="478">
        <f t="shared" si="142"/>
        <v>0</v>
      </c>
      <c r="J305" s="478">
        <f t="shared" si="142"/>
        <v>0</v>
      </c>
      <c r="K305" s="478">
        <f t="shared" si="142"/>
        <v>0</v>
      </c>
      <c r="L305" s="478">
        <f t="shared" si="142"/>
        <v>0</v>
      </c>
      <c r="M305" s="478">
        <f t="shared" si="142"/>
        <v>0</v>
      </c>
      <c r="N305" s="478">
        <f t="shared" si="142"/>
        <v>0</v>
      </c>
      <c r="O305" s="478">
        <f t="shared" si="142"/>
        <v>0</v>
      </c>
      <c r="P305" s="478">
        <f t="shared" si="142"/>
        <v>0</v>
      </c>
      <c r="Q305" s="478">
        <f t="shared" si="142"/>
        <v>0</v>
      </c>
      <c r="R305" s="478">
        <f t="shared" si="142"/>
        <v>0</v>
      </c>
      <c r="S305" s="478">
        <f t="shared" si="142"/>
        <v>0</v>
      </c>
    </row>
    <row r="306" spans="1:20" s="477" customFormat="1" ht="14.45" hidden="1" customHeight="1" x14ac:dyDescent="0.2">
      <c r="A306" s="470"/>
      <c r="B306" s="471" t="s">
        <v>359</v>
      </c>
      <c r="C306" s="476"/>
      <c r="D306" s="478">
        <f t="shared" ref="D306:S306" si="143">D314+D322+D329+D337</f>
        <v>0</v>
      </c>
      <c r="E306" s="478">
        <f t="shared" si="143"/>
        <v>0</v>
      </c>
      <c r="F306" s="478">
        <f t="shared" si="143"/>
        <v>0</v>
      </c>
      <c r="G306" s="478">
        <f t="shared" si="143"/>
        <v>0</v>
      </c>
      <c r="H306" s="478">
        <f t="shared" si="143"/>
        <v>0</v>
      </c>
      <c r="I306" s="478">
        <f t="shared" si="143"/>
        <v>0</v>
      </c>
      <c r="J306" s="478">
        <f t="shared" si="143"/>
        <v>0</v>
      </c>
      <c r="K306" s="478">
        <f t="shared" si="143"/>
        <v>0</v>
      </c>
      <c r="L306" s="478">
        <f t="shared" si="143"/>
        <v>0</v>
      </c>
      <c r="M306" s="478">
        <f t="shared" si="143"/>
        <v>0</v>
      </c>
      <c r="N306" s="478">
        <f t="shared" si="143"/>
        <v>0</v>
      </c>
      <c r="O306" s="478">
        <f t="shared" si="143"/>
        <v>0</v>
      </c>
      <c r="P306" s="478">
        <f t="shared" si="143"/>
        <v>0</v>
      </c>
      <c r="Q306" s="478">
        <f t="shared" si="143"/>
        <v>0</v>
      </c>
      <c r="R306" s="478">
        <f t="shared" si="143"/>
        <v>0</v>
      </c>
      <c r="S306" s="478">
        <f t="shared" si="143"/>
        <v>0</v>
      </c>
    </row>
    <row r="307" spans="1:20" s="477" customFormat="1" ht="14.45" hidden="1" customHeight="1" x14ac:dyDescent="0.2">
      <c r="A307" s="470"/>
      <c r="B307" s="471" t="s">
        <v>360</v>
      </c>
      <c r="C307" s="476"/>
      <c r="D307" s="493">
        <f>D305/D304</f>
        <v>1</v>
      </c>
      <c r="E307" s="493">
        <f>E305/E304</f>
        <v>1</v>
      </c>
      <c r="F307" s="493">
        <f>F305/F304</f>
        <v>1</v>
      </c>
      <c r="G307" s="493">
        <f>G305/G304</f>
        <v>1</v>
      </c>
      <c r="H307" s="471"/>
      <c r="I307" s="471"/>
      <c r="J307" s="471"/>
      <c r="K307" s="471"/>
      <c r="L307" s="471"/>
      <c r="M307" s="471"/>
      <c r="N307" s="471"/>
      <c r="O307" s="471"/>
      <c r="P307" s="471"/>
      <c r="Q307" s="471"/>
      <c r="R307" s="471"/>
      <c r="S307" s="471"/>
    </row>
    <row r="308" spans="1:20" s="477" customFormat="1" ht="25.15" hidden="1" customHeight="1" x14ac:dyDescent="0.2">
      <c r="A308" s="480">
        <v>1</v>
      </c>
      <c r="B308" s="491" t="s">
        <v>477</v>
      </c>
      <c r="C308" s="496"/>
      <c r="D308" s="482"/>
      <c r="E308" s="482"/>
      <c r="F308" s="482"/>
      <c r="G308" s="482"/>
      <c r="H308" s="482"/>
      <c r="I308" s="482"/>
      <c r="J308" s="482"/>
      <c r="K308" s="482"/>
      <c r="L308" s="482"/>
      <c r="M308" s="486"/>
      <c r="N308" s="482"/>
      <c r="O308" s="482"/>
      <c r="P308" s="482"/>
      <c r="Q308" s="482"/>
      <c r="R308" s="482"/>
      <c r="S308" s="482"/>
    </row>
    <row r="309" spans="1:20" s="477" customFormat="1" ht="14.45" hidden="1" customHeight="1" x14ac:dyDescent="0.2">
      <c r="A309" s="480"/>
      <c r="B309" s="482" t="s">
        <v>354</v>
      </c>
      <c r="D309" s="486">
        <f t="shared" ref="D309:D314" si="144">E309+O309+P309+Q309+R309+S309</f>
        <v>50271389</v>
      </c>
      <c r="E309" s="486">
        <f t="shared" ref="E309:E314" si="145">F309+G309+H309+I309+J309+K309+L309+M309+N309</f>
        <v>50271389</v>
      </c>
      <c r="F309" s="486">
        <v>40530285</v>
      </c>
      <c r="G309" s="486">
        <v>9741104</v>
      </c>
      <c r="H309" s="488">
        <v>0</v>
      </c>
      <c r="I309" s="488">
        <v>0</v>
      </c>
      <c r="J309" s="488">
        <v>0</v>
      </c>
      <c r="K309" s="488">
        <v>0</v>
      </c>
      <c r="L309" s="486">
        <v>0</v>
      </c>
      <c r="M309" s="486">
        <v>0</v>
      </c>
      <c r="N309" s="488">
        <v>0</v>
      </c>
      <c r="O309" s="488">
        <v>0</v>
      </c>
      <c r="P309" s="488">
        <v>0</v>
      </c>
      <c r="Q309" s="488">
        <v>0</v>
      </c>
      <c r="R309" s="486">
        <v>0</v>
      </c>
      <c r="S309" s="488">
        <v>0</v>
      </c>
    </row>
    <row r="310" spans="1:20" s="477" customFormat="1" ht="14.45" hidden="1" customHeight="1" x14ac:dyDescent="0.2">
      <c r="A310" s="480"/>
      <c r="B310" s="482" t="s">
        <v>355</v>
      </c>
      <c r="C310" s="482"/>
      <c r="D310" s="486">
        <f t="shared" si="144"/>
        <v>0</v>
      </c>
      <c r="E310" s="486">
        <f>F310+G310+H310+I310+J310+K310+L310+M310+N310</f>
        <v>0</v>
      </c>
      <c r="F310" s="488">
        <v>0</v>
      </c>
      <c r="G310" s="488">
        <v>0</v>
      </c>
      <c r="H310" s="488">
        <v>0</v>
      </c>
      <c r="I310" s="488">
        <v>0</v>
      </c>
      <c r="J310" s="488">
        <v>0</v>
      </c>
      <c r="K310" s="488">
        <v>0</v>
      </c>
      <c r="L310" s="488">
        <v>0</v>
      </c>
      <c r="M310" s="488">
        <v>0</v>
      </c>
      <c r="N310" s="488">
        <v>0</v>
      </c>
      <c r="O310" s="488">
        <v>0</v>
      </c>
      <c r="P310" s="488">
        <v>0</v>
      </c>
      <c r="Q310" s="488">
        <v>0</v>
      </c>
      <c r="R310" s="488">
        <v>0</v>
      </c>
      <c r="S310" s="488">
        <v>0</v>
      </c>
    </row>
    <row r="311" spans="1:20" s="477" customFormat="1" ht="14.45" hidden="1" customHeight="1" x14ac:dyDescent="0.2">
      <c r="A311" s="480"/>
      <c r="B311" s="482" t="s">
        <v>356</v>
      </c>
      <c r="C311" s="482"/>
      <c r="D311" s="486">
        <f t="shared" si="144"/>
        <v>0</v>
      </c>
      <c r="E311" s="486">
        <f t="shared" si="145"/>
        <v>0</v>
      </c>
      <c r="F311" s="488">
        <v>0</v>
      </c>
      <c r="G311" s="488">
        <v>0</v>
      </c>
      <c r="H311" s="488">
        <v>0</v>
      </c>
      <c r="I311" s="488">
        <v>0</v>
      </c>
      <c r="J311" s="488">
        <v>0</v>
      </c>
      <c r="K311" s="488">
        <v>0</v>
      </c>
      <c r="L311" s="488">
        <v>0</v>
      </c>
      <c r="M311" s="488">
        <v>0</v>
      </c>
      <c r="N311" s="488">
        <v>0</v>
      </c>
      <c r="O311" s="488">
        <v>0</v>
      </c>
      <c r="P311" s="488">
        <v>0</v>
      </c>
      <c r="Q311" s="488">
        <v>0</v>
      </c>
      <c r="R311" s="488">
        <v>0</v>
      </c>
      <c r="S311" s="488">
        <v>0</v>
      </c>
    </row>
    <row r="312" spans="1:20" s="477" customFormat="1" ht="14.45" hidden="1" customHeight="1" x14ac:dyDescent="0.2">
      <c r="A312" s="480"/>
      <c r="B312" s="482" t="s">
        <v>357</v>
      </c>
      <c r="C312" s="482"/>
      <c r="D312" s="486">
        <f t="shared" si="144"/>
        <v>50271389</v>
      </c>
      <c r="E312" s="486">
        <f t="shared" si="145"/>
        <v>50271389</v>
      </c>
      <c r="F312" s="487">
        <f>F309-F310+F311</f>
        <v>40530285</v>
      </c>
      <c r="G312" s="487">
        <f t="shared" ref="G312:S312" si="146">G309-G310+G311</f>
        <v>9741104</v>
      </c>
      <c r="H312" s="488">
        <f t="shared" si="146"/>
        <v>0</v>
      </c>
      <c r="I312" s="488">
        <f t="shared" si="146"/>
        <v>0</v>
      </c>
      <c r="J312" s="488">
        <f t="shared" si="146"/>
        <v>0</v>
      </c>
      <c r="K312" s="488">
        <f t="shared" si="146"/>
        <v>0</v>
      </c>
      <c r="L312" s="487">
        <f t="shared" si="146"/>
        <v>0</v>
      </c>
      <c r="M312" s="487">
        <f t="shared" si="146"/>
        <v>0</v>
      </c>
      <c r="N312" s="488">
        <f t="shared" si="146"/>
        <v>0</v>
      </c>
      <c r="O312" s="488">
        <f t="shared" si="146"/>
        <v>0</v>
      </c>
      <c r="P312" s="488">
        <f t="shared" si="146"/>
        <v>0</v>
      </c>
      <c r="Q312" s="488">
        <f t="shared" si="146"/>
        <v>0</v>
      </c>
      <c r="R312" s="488">
        <f t="shared" si="146"/>
        <v>0</v>
      </c>
      <c r="S312" s="488">
        <f t="shared" si="146"/>
        <v>0</v>
      </c>
    </row>
    <row r="313" spans="1:20" s="477" customFormat="1" ht="14.45" hidden="1" customHeight="1" x14ac:dyDescent="0.2">
      <c r="A313" s="480"/>
      <c r="B313" s="482" t="s">
        <v>358</v>
      </c>
      <c r="C313" s="482"/>
      <c r="D313" s="486">
        <f t="shared" si="144"/>
        <v>50271389</v>
      </c>
      <c r="E313" s="486">
        <f>F313+G313+H313+I313+J313+K313+L313+M313+N313</f>
        <v>50271389</v>
      </c>
      <c r="F313" s="487">
        <f>'PB04'!H81</f>
        <v>40530285</v>
      </c>
      <c r="G313" s="487">
        <f>'PB04'!H79</f>
        <v>9741104</v>
      </c>
      <c r="H313" s="488">
        <v>0</v>
      </c>
      <c r="I313" s="488">
        <v>0</v>
      </c>
      <c r="J313" s="488">
        <v>0</v>
      </c>
      <c r="K313" s="488">
        <v>0</v>
      </c>
      <c r="L313" s="488">
        <v>0</v>
      </c>
      <c r="M313" s="488">
        <v>0</v>
      </c>
      <c r="N313" s="488">
        <v>0</v>
      </c>
      <c r="O313" s="488">
        <v>0</v>
      </c>
      <c r="P313" s="488">
        <v>0</v>
      </c>
      <c r="Q313" s="488">
        <v>0</v>
      </c>
      <c r="R313" s="488">
        <v>0</v>
      </c>
      <c r="S313" s="488">
        <v>0</v>
      </c>
    </row>
    <row r="314" spans="1:20" s="477" customFormat="1" ht="14.45" hidden="1" customHeight="1" x14ac:dyDescent="0.2">
      <c r="A314" s="480"/>
      <c r="B314" s="482" t="s">
        <v>359</v>
      </c>
      <c r="C314" s="482"/>
      <c r="D314" s="486">
        <f t="shared" si="144"/>
        <v>0</v>
      </c>
      <c r="E314" s="486">
        <f t="shared" si="145"/>
        <v>0</v>
      </c>
      <c r="F314" s="489">
        <f>F312-F313</f>
        <v>0</v>
      </c>
      <c r="G314" s="489">
        <f t="shared" ref="G314:S314" si="147">G312-G313</f>
        <v>0</v>
      </c>
      <c r="H314" s="489">
        <f t="shared" si="147"/>
        <v>0</v>
      </c>
      <c r="I314" s="489">
        <f t="shared" si="147"/>
        <v>0</v>
      </c>
      <c r="J314" s="489">
        <f t="shared" si="147"/>
        <v>0</v>
      </c>
      <c r="K314" s="489">
        <f t="shared" si="147"/>
        <v>0</v>
      </c>
      <c r="L314" s="489">
        <f t="shared" si="147"/>
        <v>0</v>
      </c>
      <c r="M314" s="489">
        <f t="shared" si="147"/>
        <v>0</v>
      </c>
      <c r="N314" s="489">
        <f t="shared" si="147"/>
        <v>0</v>
      </c>
      <c r="O314" s="489">
        <f t="shared" si="147"/>
        <v>0</v>
      </c>
      <c r="P314" s="489">
        <f t="shared" si="147"/>
        <v>0</v>
      </c>
      <c r="Q314" s="489">
        <f t="shared" si="147"/>
        <v>0</v>
      </c>
      <c r="R314" s="489">
        <f t="shared" si="147"/>
        <v>0</v>
      </c>
      <c r="S314" s="489">
        <f t="shared" si="147"/>
        <v>0</v>
      </c>
    </row>
    <row r="315" spans="1:20" s="477" customFormat="1" ht="14.45" hidden="1" customHeight="1" x14ac:dyDescent="0.2">
      <c r="A315" s="480"/>
      <c r="B315" s="482" t="s">
        <v>360</v>
      </c>
      <c r="C315" s="482"/>
      <c r="D315" s="493">
        <f>D313/D312</f>
        <v>1</v>
      </c>
      <c r="E315" s="493">
        <f>E313/E312</f>
        <v>1</v>
      </c>
      <c r="F315" s="493">
        <f>F313/F312</f>
        <v>1</v>
      </c>
      <c r="G315" s="493">
        <f>G313/G312</f>
        <v>1</v>
      </c>
      <c r="H315" s="482"/>
      <c r="I315" s="482"/>
      <c r="J315" s="482"/>
      <c r="K315" s="482"/>
      <c r="L315" s="482"/>
      <c r="M315" s="482"/>
      <c r="N315" s="482"/>
      <c r="O315" s="482"/>
      <c r="P315" s="482"/>
      <c r="Q315" s="482"/>
      <c r="R315" s="482"/>
      <c r="S315" s="482"/>
    </row>
    <row r="316" spans="1:20" s="477" customFormat="1" ht="34.9" hidden="1" customHeight="1" x14ac:dyDescent="0.2">
      <c r="A316" s="480">
        <v>2</v>
      </c>
      <c r="B316" s="491" t="s">
        <v>474</v>
      </c>
      <c r="C316" s="484"/>
      <c r="D316" s="482"/>
      <c r="E316" s="482"/>
      <c r="F316" s="482"/>
      <c r="G316" s="482"/>
      <c r="H316" s="482"/>
      <c r="I316" s="482"/>
      <c r="J316" s="482"/>
      <c r="K316" s="482"/>
      <c r="L316" s="482"/>
      <c r="M316" s="486"/>
      <c r="N316" s="482"/>
      <c r="O316" s="482"/>
      <c r="P316" s="482"/>
      <c r="Q316" s="482"/>
      <c r="R316" s="482"/>
      <c r="S316" s="482"/>
      <c r="T316" s="477" t="s">
        <v>675</v>
      </c>
    </row>
    <row r="317" spans="1:20" s="477" customFormat="1" ht="14.45" hidden="1" customHeight="1" x14ac:dyDescent="0.2">
      <c r="A317" s="480"/>
      <c r="B317" s="482" t="s">
        <v>354</v>
      </c>
      <c r="D317" s="486">
        <f t="shared" ref="D317:D322" si="148">E317+O317+P317+Q317+R317+S317</f>
        <v>3000000</v>
      </c>
      <c r="E317" s="486">
        <f t="shared" ref="E317:E322" si="149">F317+G317+H317+I317+J317+K317+L317+M317+N317</f>
        <v>3000000</v>
      </c>
      <c r="F317" s="486">
        <v>1500000</v>
      </c>
      <c r="G317" s="486">
        <v>1500000</v>
      </c>
      <c r="H317" s="488">
        <v>0</v>
      </c>
      <c r="I317" s="488">
        <v>0</v>
      </c>
      <c r="J317" s="488">
        <v>0</v>
      </c>
      <c r="K317" s="488">
        <v>0</v>
      </c>
      <c r="L317" s="486">
        <v>0</v>
      </c>
      <c r="M317" s="486">
        <v>0</v>
      </c>
      <c r="N317" s="488">
        <v>0</v>
      </c>
      <c r="O317" s="488">
        <v>0</v>
      </c>
      <c r="P317" s="488">
        <v>0</v>
      </c>
      <c r="Q317" s="488">
        <v>0</v>
      </c>
      <c r="R317" s="486">
        <v>0</v>
      </c>
      <c r="S317" s="488">
        <v>0</v>
      </c>
    </row>
    <row r="318" spans="1:20" s="477" customFormat="1" ht="14.45" hidden="1" customHeight="1" x14ac:dyDescent="0.2">
      <c r="A318" s="480"/>
      <c r="B318" s="482" t="s">
        <v>355</v>
      </c>
      <c r="C318" s="482"/>
      <c r="D318" s="486">
        <f t="shared" si="148"/>
        <v>0</v>
      </c>
      <c r="E318" s="486">
        <f t="shared" si="149"/>
        <v>0</v>
      </c>
      <c r="F318" s="488">
        <v>0</v>
      </c>
      <c r="G318" s="488">
        <v>0</v>
      </c>
      <c r="H318" s="488">
        <v>0</v>
      </c>
      <c r="I318" s="488">
        <v>0</v>
      </c>
      <c r="J318" s="488">
        <v>0</v>
      </c>
      <c r="K318" s="488">
        <v>0</v>
      </c>
      <c r="L318" s="488">
        <v>0</v>
      </c>
      <c r="M318" s="488">
        <v>0</v>
      </c>
      <c r="N318" s="488">
        <v>0</v>
      </c>
      <c r="O318" s="488">
        <v>0</v>
      </c>
      <c r="P318" s="488">
        <v>0</v>
      </c>
      <c r="Q318" s="488">
        <v>0</v>
      </c>
      <c r="R318" s="488">
        <v>0</v>
      </c>
      <c r="S318" s="488">
        <v>0</v>
      </c>
    </row>
    <row r="319" spans="1:20" s="477" customFormat="1" ht="14.45" hidden="1" customHeight="1" x14ac:dyDescent="0.2">
      <c r="A319" s="480"/>
      <c r="B319" s="482" t="s">
        <v>356</v>
      </c>
      <c r="C319" s="482"/>
      <c r="D319" s="486">
        <f t="shared" si="148"/>
        <v>0</v>
      </c>
      <c r="E319" s="486">
        <f t="shared" si="149"/>
        <v>0</v>
      </c>
      <c r="F319" s="488">
        <v>0</v>
      </c>
      <c r="G319" s="488">
        <v>0</v>
      </c>
      <c r="H319" s="488">
        <v>0</v>
      </c>
      <c r="I319" s="488">
        <v>0</v>
      </c>
      <c r="J319" s="488">
        <v>0</v>
      </c>
      <c r="K319" s="488">
        <v>0</v>
      </c>
      <c r="L319" s="488">
        <v>0</v>
      </c>
      <c r="M319" s="488">
        <v>0</v>
      </c>
      <c r="N319" s="488">
        <v>0</v>
      </c>
      <c r="O319" s="488">
        <v>0</v>
      </c>
      <c r="P319" s="488">
        <v>0</v>
      </c>
      <c r="Q319" s="488">
        <v>0</v>
      </c>
      <c r="R319" s="488">
        <v>0</v>
      </c>
      <c r="S319" s="488">
        <v>0</v>
      </c>
    </row>
    <row r="320" spans="1:20" s="477" customFormat="1" ht="14.45" hidden="1" customHeight="1" x14ac:dyDescent="0.2">
      <c r="A320" s="480"/>
      <c r="B320" s="482" t="s">
        <v>357</v>
      </c>
      <c r="C320" s="482"/>
      <c r="D320" s="486">
        <f t="shared" si="148"/>
        <v>3000000</v>
      </c>
      <c r="E320" s="486">
        <f t="shared" si="149"/>
        <v>3000000</v>
      </c>
      <c r="F320" s="487">
        <f t="shared" ref="F320:S320" si="150">F317-F318+F319</f>
        <v>1500000</v>
      </c>
      <c r="G320" s="487">
        <f t="shared" si="150"/>
        <v>1500000</v>
      </c>
      <c r="H320" s="488">
        <f t="shared" si="150"/>
        <v>0</v>
      </c>
      <c r="I320" s="488">
        <f t="shared" si="150"/>
        <v>0</v>
      </c>
      <c r="J320" s="488">
        <f t="shared" si="150"/>
        <v>0</v>
      </c>
      <c r="K320" s="488">
        <f t="shared" si="150"/>
        <v>0</v>
      </c>
      <c r="L320" s="487">
        <f t="shared" si="150"/>
        <v>0</v>
      </c>
      <c r="M320" s="487">
        <f t="shared" si="150"/>
        <v>0</v>
      </c>
      <c r="N320" s="488">
        <f t="shared" si="150"/>
        <v>0</v>
      </c>
      <c r="O320" s="488">
        <f t="shared" si="150"/>
        <v>0</v>
      </c>
      <c r="P320" s="488">
        <f t="shared" si="150"/>
        <v>0</v>
      </c>
      <c r="Q320" s="488">
        <f t="shared" si="150"/>
        <v>0</v>
      </c>
      <c r="R320" s="488">
        <f t="shared" si="150"/>
        <v>0</v>
      </c>
      <c r="S320" s="488">
        <f t="shared" si="150"/>
        <v>0</v>
      </c>
    </row>
    <row r="321" spans="1:19" s="477" customFormat="1" ht="14.45" hidden="1" customHeight="1" x14ac:dyDescent="0.2">
      <c r="A321" s="480"/>
      <c r="B321" s="482" t="s">
        <v>358</v>
      </c>
      <c r="C321" s="482"/>
      <c r="D321" s="486">
        <f t="shared" si="148"/>
        <v>3000000</v>
      </c>
      <c r="E321" s="486">
        <f t="shared" si="149"/>
        <v>3000000</v>
      </c>
      <c r="F321" s="487">
        <f>'PB04'!H83</f>
        <v>1500000</v>
      </c>
      <c r="G321" s="487">
        <f>'PB04'!H84</f>
        <v>1500000</v>
      </c>
      <c r="H321" s="488">
        <v>0</v>
      </c>
      <c r="I321" s="488">
        <v>0</v>
      </c>
      <c r="J321" s="488">
        <v>0</v>
      </c>
      <c r="K321" s="488">
        <v>0</v>
      </c>
      <c r="L321" s="488">
        <v>0</v>
      </c>
      <c r="M321" s="488">
        <v>0</v>
      </c>
      <c r="N321" s="488">
        <v>0</v>
      </c>
      <c r="O321" s="488">
        <v>0</v>
      </c>
      <c r="P321" s="488">
        <v>0</v>
      </c>
      <c r="Q321" s="488">
        <v>0</v>
      </c>
      <c r="R321" s="488">
        <v>0</v>
      </c>
      <c r="S321" s="488">
        <v>0</v>
      </c>
    </row>
    <row r="322" spans="1:19" s="477" customFormat="1" ht="14.45" hidden="1" customHeight="1" x14ac:dyDescent="0.2">
      <c r="A322" s="480"/>
      <c r="B322" s="482" t="s">
        <v>359</v>
      </c>
      <c r="C322" s="482"/>
      <c r="D322" s="486">
        <f t="shared" si="148"/>
        <v>0</v>
      </c>
      <c r="E322" s="486">
        <f t="shared" si="149"/>
        <v>0</v>
      </c>
      <c r="F322" s="489">
        <f t="shared" ref="F322:S322" si="151">F320-F321</f>
        <v>0</v>
      </c>
      <c r="G322" s="489">
        <f t="shared" si="151"/>
        <v>0</v>
      </c>
      <c r="H322" s="489">
        <f t="shared" si="151"/>
        <v>0</v>
      </c>
      <c r="I322" s="489">
        <f t="shared" si="151"/>
        <v>0</v>
      </c>
      <c r="J322" s="489">
        <f t="shared" si="151"/>
        <v>0</v>
      </c>
      <c r="K322" s="489">
        <f t="shared" si="151"/>
        <v>0</v>
      </c>
      <c r="L322" s="489">
        <f t="shared" si="151"/>
        <v>0</v>
      </c>
      <c r="M322" s="489">
        <f t="shared" si="151"/>
        <v>0</v>
      </c>
      <c r="N322" s="489">
        <f t="shared" si="151"/>
        <v>0</v>
      </c>
      <c r="O322" s="489">
        <f t="shared" si="151"/>
        <v>0</v>
      </c>
      <c r="P322" s="489">
        <f t="shared" si="151"/>
        <v>0</v>
      </c>
      <c r="Q322" s="489">
        <f t="shared" si="151"/>
        <v>0</v>
      </c>
      <c r="R322" s="489">
        <f t="shared" si="151"/>
        <v>0</v>
      </c>
      <c r="S322" s="489">
        <f t="shared" si="151"/>
        <v>0</v>
      </c>
    </row>
    <row r="323" spans="1:19" s="477" customFormat="1" ht="14.45" hidden="1" customHeight="1" x14ac:dyDescent="0.2">
      <c r="A323" s="480"/>
      <c r="B323" s="482" t="s">
        <v>360</v>
      </c>
      <c r="C323" s="482"/>
      <c r="D323" s="493">
        <f>D321/D320</f>
        <v>1</v>
      </c>
      <c r="E323" s="493">
        <f>E321/E320</f>
        <v>1</v>
      </c>
      <c r="F323" s="493">
        <f>F321/F320</f>
        <v>1</v>
      </c>
      <c r="G323" s="493">
        <f>G321/G320</f>
        <v>1</v>
      </c>
      <c r="H323" s="482"/>
      <c r="I323" s="482"/>
      <c r="J323" s="482"/>
      <c r="K323" s="482"/>
      <c r="L323" s="482"/>
      <c r="M323" s="482"/>
      <c r="N323" s="482"/>
      <c r="O323" s="482"/>
      <c r="P323" s="482"/>
      <c r="Q323" s="482"/>
      <c r="R323" s="482"/>
      <c r="S323" s="482"/>
    </row>
    <row r="324" spans="1:19" s="477" customFormat="1" ht="14.45" customHeight="1" x14ac:dyDescent="0.2">
      <c r="A324" s="602"/>
      <c r="B324" s="603"/>
      <c r="C324" s="603"/>
      <c r="D324" s="604"/>
      <c r="E324" s="604"/>
      <c r="F324" s="604"/>
      <c r="G324" s="604"/>
      <c r="H324" s="604"/>
      <c r="I324" s="604"/>
      <c r="J324" s="604"/>
      <c r="K324" s="604"/>
      <c r="L324" s="604"/>
      <c r="M324" s="604"/>
      <c r="N324" s="604"/>
      <c r="O324" s="604"/>
      <c r="P324" s="604"/>
      <c r="Q324" s="604"/>
      <c r="R324" s="604"/>
      <c r="S324" s="604"/>
    </row>
    <row r="325" spans="1:19" s="477" customFormat="1" ht="14.45" customHeight="1" x14ac:dyDescent="0.2">
      <c r="A325" s="602"/>
      <c r="B325" s="603"/>
      <c r="C325" s="603"/>
      <c r="D325" s="605"/>
      <c r="E325" s="604"/>
      <c r="F325" s="604"/>
      <c r="G325" s="604"/>
      <c r="H325" s="604"/>
      <c r="I325" s="604"/>
      <c r="J325" s="604"/>
      <c r="K325" s="604"/>
      <c r="L325" s="604"/>
      <c r="M325" s="604"/>
      <c r="N325" s="604"/>
      <c r="O325" s="604"/>
      <c r="P325" s="604"/>
      <c r="Q325" s="604"/>
      <c r="R325" s="604"/>
      <c r="S325" s="604"/>
    </row>
    <row r="326" spans="1:19" s="477" customFormat="1" ht="14.45" customHeight="1" x14ac:dyDescent="0.2">
      <c r="A326" s="602"/>
      <c r="B326" s="603"/>
      <c r="C326" s="603"/>
      <c r="D326" s="606"/>
      <c r="E326" s="604"/>
      <c r="F326" s="604"/>
      <c r="G326" s="604"/>
      <c r="H326" s="604"/>
      <c r="I326" s="604"/>
      <c r="J326" s="604"/>
      <c r="K326" s="604"/>
      <c r="L326" s="604"/>
      <c r="M326" s="604"/>
      <c r="N326" s="604"/>
      <c r="O326" s="604"/>
      <c r="P326" s="604"/>
      <c r="Q326" s="604"/>
      <c r="R326" s="604"/>
      <c r="S326" s="604"/>
    </row>
    <row r="327" spans="1:19" s="477" customFormat="1" ht="14.45" customHeight="1" x14ac:dyDescent="0.2">
      <c r="A327" s="602"/>
      <c r="B327" s="603"/>
      <c r="C327" s="603"/>
      <c r="D327" s="604"/>
      <c r="E327" s="604"/>
      <c r="F327" s="604"/>
      <c r="G327" s="604"/>
      <c r="H327" s="604"/>
      <c r="I327" s="604"/>
      <c r="J327" s="604"/>
      <c r="K327" s="604"/>
      <c r="L327" s="604"/>
      <c r="M327" s="604"/>
      <c r="N327" s="604"/>
      <c r="O327" s="604"/>
      <c r="P327" s="604"/>
      <c r="Q327" s="604"/>
      <c r="R327" s="604"/>
      <c r="S327" s="604"/>
    </row>
    <row r="328" spans="1:19" s="477" customFormat="1" ht="14.45" customHeight="1" x14ac:dyDescent="0.2">
      <c r="A328" s="602"/>
      <c r="B328" s="603"/>
      <c r="C328" s="603"/>
      <c r="D328" s="604"/>
      <c r="E328" s="604"/>
      <c r="F328" s="604"/>
      <c r="G328" s="604"/>
      <c r="H328" s="604"/>
      <c r="I328" s="604"/>
      <c r="J328" s="604"/>
      <c r="K328" s="604"/>
      <c r="L328" s="604"/>
      <c r="M328" s="604"/>
      <c r="N328" s="604"/>
      <c r="O328" s="604"/>
      <c r="P328" s="604"/>
      <c r="Q328" s="604"/>
      <c r="R328" s="604"/>
      <c r="S328" s="604"/>
    </row>
    <row r="329" spans="1:19" s="477" customFormat="1" ht="14.45" customHeight="1" x14ac:dyDescent="0.2">
      <c r="A329" s="602"/>
      <c r="B329" s="603"/>
      <c r="C329" s="603"/>
      <c r="D329" s="604"/>
      <c r="E329" s="604"/>
      <c r="F329" s="604"/>
      <c r="G329" s="604"/>
      <c r="H329" s="604"/>
      <c r="I329" s="604"/>
      <c r="J329" s="604"/>
      <c r="K329" s="604"/>
      <c r="L329" s="604"/>
      <c r="M329" s="604"/>
      <c r="N329" s="604"/>
      <c r="O329" s="604"/>
      <c r="P329" s="604"/>
      <c r="Q329" s="604"/>
      <c r="R329" s="604"/>
      <c r="S329" s="604"/>
    </row>
    <row r="330" spans="1:19" s="477" customFormat="1" ht="14.45" customHeight="1" x14ac:dyDescent="0.2">
      <c r="A330" s="602"/>
      <c r="B330" s="603"/>
      <c r="C330" s="603"/>
      <c r="D330" s="604"/>
      <c r="E330" s="604"/>
      <c r="F330" s="604"/>
      <c r="G330" s="604"/>
      <c r="H330" s="604"/>
      <c r="I330" s="604"/>
      <c r="J330" s="604"/>
      <c r="K330" s="604"/>
      <c r="L330" s="604"/>
      <c r="M330" s="604"/>
      <c r="N330" s="604"/>
      <c r="O330" s="604"/>
      <c r="P330" s="604"/>
      <c r="Q330" s="604"/>
      <c r="R330" s="604"/>
      <c r="S330" s="604"/>
    </row>
    <row r="331" spans="1:19" s="477" customFormat="1" ht="14.45" customHeight="1" x14ac:dyDescent="0.2">
      <c r="A331" s="602"/>
      <c r="B331" s="603"/>
      <c r="C331" s="603"/>
      <c r="D331" s="604"/>
      <c r="E331" s="604"/>
      <c r="F331" s="604"/>
      <c r="G331" s="604"/>
      <c r="H331" s="604"/>
      <c r="I331" s="604"/>
      <c r="J331" s="604"/>
      <c r="K331" s="604"/>
      <c r="L331" s="604"/>
      <c r="M331" s="604"/>
      <c r="N331" s="604"/>
      <c r="O331" s="604"/>
      <c r="P331" s="604"/>
      <c r="Q331" s="604"/>
      <c r="R331" s="604"/>
      <c r="S331" s="604"/>
    </row>
    <row r="332" spans="1:19" s="477" customFormat="1" ht="14.45" customHeight="1" x14ac:dyDescent="0.2">
      <c r="A332" s="602"/>
      <c r="B332" s="603"/>
      <c r="C332" s="603"/>
      <c r="D332" s="604"/>
      <c r="E332" s="604"/>
      <c r="F332" s="604"/>
      <c r="G332" s="604"/>
      <c r="H332" s="604"/>
      <c r="I332" s="604"/>
      <c r="J332" s="604"/>
      <c r="K332" s="604"/>
      <c r="L332" s="604"/>
      <c r="M332" s="604"/>
      <c r="N332" s="604"/>
      <c r="O332" s="604"/>
      <c r="P332" s="604"/>
      <c r="Q332" s="604"/>
      <c r="R332" s="604"/>
      <c r="S332" s="604"/>
    </row>
    <row r="333" spans="1:19" s="477" customFormat="1" ht="14.45" customHeight="1" x14ac:dyDescent="0.2">
      <c r="A333" s="602"/>
      <c r="B333" s="603"/>
      <c r="C333" s="603"/>
      <c r="D333" s="604"/>
      <c r="E333" s="604"/>
      <c r="F333" s="604"/>
      <c r="G333" s="604"/>
      <c r="H333" s="604"/>
      <c r="I333" s="604"/>
      <c r="J333" s="604"/>
      <c r="K333" s="604"/>
      <c r="L333" s="604"/>
      <c r="M333" s="604"/>
      <c r="N333" s="604"/>
      <c r="O333" s="604"/>
      <c r="P333" s="604"/>
      <c r="Q333" s="604"/>
      <c r="R333" s="604"/>
      <c r="S333" s="604"/>
    </row>
    <row r="334" spans="1:19" s="477" customFormat="1" ht="14.45" customHeight="1" x14ac:dyDescent="0.2">
      <c r="A334" s="602"/>
      <c r="B334" s="603"/>
      <c r="C334" s="603"/>
      <c r="D334" s="604"/>
      <c r="E334" s="604"/>
      <c r="F334" s="604"/>
      <c r="G334" s="604"/>
      <c r="H334" s="604"/>
      <c r="I334" s="604"/>
      <c r="J334" s="604"/>
      <c r="K334" s="604"/>
      <c r="L334" s="604"/>
      <c r="M334" s="604"/>
      <c r="N334" s="604"/>
      <c r="O334" s="604"/>
      <c r="P334" s="604"/>
      <c r="Q334" s="604"/>
      <c r="R334" s="604"/>
      <c r="S334" s="604"/>
    </row>
    <row r="335" spans="1:19" s="477" customFormat="1" ht="14.45" customHeight="1" x14ac:dyDescent="0.2">
      <c r="A335" s="602"/>
      <c r="B335" s="603"/>
      <c r="C335" s="603"/>
      <c r="D335" s="604"/>
      <c r="E335" s="604"/>
      <c r="F335" s="604"/>
      <c r="G335" s="604"/>
      <c r="H335" s="604"/>
      <c r="I335" s="604"/>
      <c r="J335" s="604"/>
      <c r="K335" s="604"/>
      <c r="L335" s="604"/>
      <c r="M335" s="604"/>
      <c r="N335" s="604"/>
      <c r="O335" s="604"/>
      <c r="P335" s="604"/>
      <c r="Q335" s="604"/>
      <c r="R335" s="604"/>
      <c r="S335" s="604"/>
    </row>
    <row r="336" spans="1:19" s="477" customFormat="1" ht="14.45" customHeight="1" x14ac:dyDescent="0.2">
      <c r="A336" s="602"/>
      <c r="B336" s="603"/>
      <c r="C336" s="603"/>
      <c r="D336" s="604"/>
      <c r="E336" s="604"/>
      <c r="F336" s="604"/>
      <c r="G336" s="604"/>
      <c r="H336" s="604"/>
      <c r="I336" s="604"/>
      <c r="J336" s="604"/>
      <c r="K336" s="604"/>
      <c r="L336" s="604"/>
      <c r="M336" s="604"/>
      <c r="N336" s="604"/>
      <c r="O336" s="604"/>
      <c r="P336" s="604"/>
      <c r="Q336" s="604"/>
      <c r="R336" s="604"/>
      <c r="S336" s="604"/>
    </row>
    <row r="337" spans="1:19" s="477" customFormat="1" ht="14.45" customHeight="1" x14ac:dyDescent="0.2">
      <c r="A337" s="602"/>
      <c r="B337" s="603"/>
      <c r="C337" s="603"/>
      <c r="D337" s="604"/>
      <c r="E337" s="604"/>
      <c r="F337" s="604"/>
      <c r="G337" s="604"/>
      <c r="H337" s="604"/>
      <c r="I337" s="604"/>
      <c r="J337" s="604"/>
      <c r="K337" s="604"/>
      <c r="L337" s="604"/>
      <c r="M337" s="604"/>
      <c r="N337" s="604"/>
      <c r="O337" s="604"/>
      <c r="P337" s="604"/>
      <c r="Q337" s="604"/>
      <c r="R337" s="604"/>
      <c r="S337" s="604"/>
    </row>
    <row r="338" spans="1:19" s="477" customFormat="1" ht="14.45" customHeight="1" x14ac:dyDescent="0.2">
      <c r="A338" s="602"/>
      <c r="B338" s="603"/>
      <c r="C338" s="603"/>
      <c r="D338" s="604"/>
      <c r="E338" s="604"/>
      <c r="F338" s="604"/>
      <c r="G338" s="604"/>
      <c r="H338" s="604"/>
      <c r="I338" s="604"/>
      <c r="J338" s="604"/>
      <c r="K338" s="604"/>
      <c r="L338" s="604"/>
      <c r="M338" s="604"/>
      <c r="N338" s="604"/>
      <c r="O338" s="604"/>
      <c r="P338" s="604"/>
      <c r="Q338" s="604"/>
      <c r="R338" s="604"/>
      <c r="S338" s="604"/>
    </row>
    <row r="339" spans="1:19" s="477" customFormat="1" ht="14.45" customHeight="1" x14ac:dyDescent="0.2">
      <c r="A339" s="602"/>
      <c r="B339" s="603"/>
      <c r="C339" s="603"/>
      <c r="D339" s="604"/>
      <c r="E339" s="604"/>
      <c r="F339" s="604"/>
      <c r="G339" s="604"/>
      <c r="H339" s="604"/>
      <c r="I339" s="604"/>
      <c r="J339" s="604"/>
      <c r="K339" s="604"/>
      <c r="L339" s="604"/>
      <c r="M339" s="604"/>
      <c r="N339" s="604"/>
      <c r="O339" s="604"/>
      <c r="P339" s="604"/>
      <c r="Q339" s="604"/>
      <c r="R339" s="604"/>
      <c r="S339" s="604"/>
    </row>
    <row r="340" spans="1:19" s="477" customFormat="1" ht="14.45" customHeight="1" x14ac:dyDescent="0.2">
      <c r="A340" s="602"/>
      <c r="B340" s="603"/>
      <c r="C340" s="603"/>
      <c r="D340" s="604"/>
      <c r="E340" s="604"/>
      <c r="F340" s="604"/>
      <c r="G340" s="604"/>
      <c r="H340" s="604"/>
      <c r="I340" s="604"/>
      <c r="J340" s="604"/>
      <c r="K340" s="604"/>
      <c r="L340" s="604"/>
      <c r="M340" s="604"/>
      <c r="N340" s="604"/>
      <c r="O340" s="604"/>
      <c r="P340" s="604"/>
      <c r="Q340" s="604"/>
      <c r="R340" s="604"/>
      <c r="S340" s="604"/>
    </row>
    <row r="341" spans="1:19" s="477" customFormat="1" ht="14.45" customHeight="1" x14ac:dyDescent="0.2">
      <c r="A341" s="602"/>
      <c r="B341" s="603"/>
      <c r="C341" s="603"/>
      <c r="D341" s="604"/>
      <c r="E341" s="604"/>
      <c r="F341" s="604"/>
      <c r="G341" s="604"/>
      <c r="H341" s="604"/>
      <c r="I341" s="604"/>
      <c r="J341" s="604"/>
      <c r="K341" s="604"/>
      <c r="L341" s="604"/>
      <c r="M341" s="604"/>
      <c r="N341" s="604"/>
      <c r="O341" s="604"/>
      <c r="P341" s="604"/>
      <c r="Q341" s="604"/>
      <c r="R341" s="604"/>
      <c r="S341" s="604"/>
    </row>
    <row r="342" spans="1:19" s="477" customFormat="1" ht="14.45" customHeight="1" x14ac:dyDescent="0.2">
      <c r="A342" s="602"/>
      <c r="B342" s="603"/>
      <c r="C342" s="603"/>
      <c r="D342" s="604"/>
      <c r="E342" s="604"/>
      <c r="F342" s="604"/>
      <c r="G342" s="604"/>
      <c r="H342" s="604"/>
      <c r="I342" s="604"/>
      <c r="J342" s="604"/>
      <c r="K342" s="604"/>
      <c r="L342" s="604"/>
      <c r="M342" s="604"/>
      <c r="N342" s="604"/>
      <c r="O342" s="604"/>
      <c r="P342" s="604"/>
      <c r="Q342" s="604"/>
      <c r="R342" s="604"/>
      <c r="S342" s="604"/>
    </row>
    <row r="343" spans="1:19" s="477" customFormat="1" ht="14.45" customHeight="1" x14ac:dyDescent="0.2">
      <c r="A343" s="602"/>
      <c r="B343" s="603"/>
      <c r="C343" s="603"/>
      <c r="D343" s="604"/>
      <c r="E343" s="604"/>
      <c r="F343" s="604"/>
      <c r="G343" s="604"/>
      <c r="H343" s="604"/>
      <c r="I343" s="604"/>
      <c r="J343" s="604"/>
      <c r="K343" s="604"/>
      <c r="L343" s="604"/>
      <c r="M343" s="604"/>
      <c r="N343" s="604"/>
      <c r="O343" s="604"/>
      <c r="P343" s="604"/>
      <c r="Q343" s="604"/>
      <c r="R343" s="604"/>
      <c r="S343" s="604"/>
    </row>
    <row r="344" spans="1:19" s="477" customFormat="1" ht="14.45" customHeight="1" x14ac:dyDescent="0.2">
      <c r="A344" s="602"/>
      <c r="B344" s="603"/>
      <c r="C344" s="603"/>
      <c r="D344" s="604"/>
      <c r="E344" s="604"/>
      <c r="F344" s="604"/>
      <c r="G344" s="604"/>
      <c r="H344" s="604"/>
      <c r="I344" s="604"/>
      <c r="J344" s="604"/>
      <c r="K344" s="604"/>
      <c r="L344" s="604"/>
      <c r="M344" s="604"/>
      <c r="N344" s="604"/>
      <c r="O344" s="604"/>
      <c r="P344" s="604"/>
      <c r="Q344" s="604"/>
      <c r="R344" s="604"/>
      <c r="S344" s="604"/>
    </row>
    <row r="345" spans="1:19" s="477" customFormat="1" ht="14.45" customHeight="1" x14ac:dyDescent="0.2">
      <c r="A345" s="602"/>
      <c r="B345" s="603"/>
      <c r="C345" s="603"/>
      <c r="D345" s="604"/>
      <c r="E345" s="604"/>
      <c r="F345" s="604"/>
      <c r="G345" s="604"/>
      <c r="H345" s="604"/>
      <c r="I345" s="604"/>
      <c r="J345" s="604"/>
      <c r="K345" s="604"/>
      <c r="L345" s="604"/>
      <c r="M345" s="604"/>
      <c r="N345" s="604"/>
      <c r="O345" s="604"/>
      <c r="P345" s="604"/>
      <c r="Q345" s="604"/>
      <c r="R345" s="604"/>
      <c r="S345" s="604"/>
    </row>
    <row r="346" spans="1:19" s="477" customFormat="1" ht="14.45" customHeight="1" x14ac:dyDescent="0.2">
      <c r="A346" s="602"/>
      <c r="B346" s="603"/>
      <c r="C346" s="603"/>
      <c r="D346" s="604"/>
      <c r="E346" s="604"/>
      <c r="F346" s="604"/>
      <c r="G346" s="604"/>
      <c r="H346" s="604"/>
      <c r="I346" s="604"/>
      <c r="J346" s="604"/>
      <c r="K346" s="604"/>
      <c r="L346" s="604"/>
      <c r="M346" s="604"/>
      <c r="N346" s="604"/>
      <c r="O346" s="604"/>
      <c r="P346" s="604"/>
      <c r="Q346" s="604"/>
      <c r="R346" s="604"/>
      <c r="S346" s="604"/>
    </row>
    <row r="347" spans="1:19" s="477" customFormat="1" ht="14.45" customHeight="1" x14ac:dyDescent="0.2">
      <c r="A347" s="602"/>
      <c r="B347" s="603"/>
      <c r="C347" s="603"/>
      <c r="D347" s="604"/>
      <c r="E347" s="604"/>
      <c r="F347" s="604"/>
      <c r="G347" s="604"/>
      <c r="H347" s="604"/>
      <c r="I347" s="604"/>
      <c r="J347" s="604"/>
      <c r="K347" s="604"/>
      <c r="L347" s="604"/>
      <c r="M347" s="604"/>
      <c r="N347" s="604"/>
      <c r="O347" s="604"/>
      <c r="P347" s="604"/>
      <c r="Q347" s="604"/>
      <c r="R347" s="604"/>
      <c r="S347" s="604"/>
    </row>
  </sheetData>
  <mergeCells count="17">
    <mergeCell ref="A7:A8"/>
    <mergeCell ref="B7:B8"/>
    <mergeCell ref="C7:C8"/>
    <mergeCell ref="D7:D8"/>
    <mergeCell ref="E7:E8"/>
    <mergeCell ref="A1:F1"/>
    <mergeCell ref="G1:S1"/>
    <mergeCell ref="A2:F2"/>
    <mergeCell ref="A4:S4"/>
    <mergeCell ref="A6:S6"/>
    <mergeCell ref="A5:S5"/>
    <mergeCell ref="S7:S8"/>
    <mergeCell ref="F7:N7"/>
    <mergeCell ref="O7:O8"/>
    <mergeCell ref="P7:P8"/>
    <mergeCell ref="Q7:Q8"/>
    <mergeCell ref="R7:R8"/>
  </mergeCells>
  <pageMargins left="0.21" right="0" top="0.27" bottom="0" header="0.54" footer="0.21"/>
  <pageSetup paperSize="9" scale="79" orientation="landscape" r:id="rId1"/>
  <headerFooter differentFirst="1">
    <oddHeader>&amp;CPage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2"/>
  <sheetViews>
    <sheetView tabSelected="1" workbookViewId="0">
      <selection activeCell="K8" sqref="K8"/>
    </sheetView>
  </sheetViews>
  <sheetFormatPr defaultColWidth="8.85546875" defaultRowHeight="15" x14ac:dyDescent="0.25"/>
  <cols>
    <col min="1" max="1" width="7" style="407" customWidth="1"/>
    <col min="2" max="2" width="42.42578125" style="285" customWidth="1"/>
    <col min="3" max="3" width="20.28515625" style="285" customWidth="1"/>
    <col min="4" max="4" width="18.28515625" style="285" customWidth="1"/>
    <col min="5" max="5" width="13.28515625" style="285" hidden="1" customWidth="1"/>
    <col min="6" max="6" width="11.85546875" style="285" hidden="1" customWidth="1"/>
    <col min="7" max="7" width="4.28515625" style="285" hidden="1" customWidth="1"/>
    <col min="8" max="8" width="46.42578125" style="285" customWidth="1"/>
    <col min="9" max="10" width="8.85546875" style="285"/>
    <col min="11" max="13" width="8.85546875" style="285" customWidth="1"/>
    <col min="14" max="250" width="8.85546875" style="285"/>
    <col min="251" max="251" width="4" style="285" customWidth="1"/>
    <col min="252" max="252" width="38.28515625" style="285" customWidth="1"/>
    <col min="253" max="253" width="18.28515625" style="285" customWidth="1"/>
    <col min="254" max="254" width="14.140625" style="285" customWidth="1"/>
    <col min="255" max="255" width="12.85546875" style="285" customWidth="1"/>
    <col min="256" max="256" width="17.85546875" style="285" customWidth="1"/>
    <col min="257" max="258" width="12.7109375" style="285" customWidth="1"/>
    <col min="259" max="259" width="17.85546875" style="285" customWidth="1"/>
    <col min="260" max="260" width="22.5703125" style="285" bestFit="1" customWidth="1"/>
    <col min="261" max="261" width="13.7109375" style="285" customWidth="1"/>
    <col min="262" max="263" width="8.85546875" style="285"/>
    <col min="264" max="264" width="8.85546875" style="285" customWidth="1"/>
    <col min="265" max="266" width="8.85546875" style="285"/>
    <col min="267" max="269" width="8.85546875" style="285" customWidth="1"/>
    <col min="270" max="506" width="8.85546875" style="285"/>
    <col min="507" max="507" width="4" style="285" customWidth="1"/>
    <col min="508" max="508" width="38.28515625" style="285" customWidth="1"/>
    <col min="509" max="509" width="18.28515625" style="285" customWidth="1"/>
    <col min="510" max="510" width="14.140625" style="285" customWidth="1"/>
    <col min="511" max="511" width="12.85546875" style="285" customWidth="1"/>
    <col min="512" max="512" width="17.85546875" style="285" customWidth="1"/>
    <col min="513" max="514" width="12.7109375" style="285" customWidth="1"/>
    <col min="515" max="515" width="17.85546875" style="285" customWidth="1"/>
    <col min="516" max="516" width="22.5703125" style="285" bestFit="1" customWidth="1"/>
    <col min="517" max="517" width="13.7109375" style="285" customWidth="1"/>
    <col min="518" max="519" width="8.85546875" style="285"/>
    <col min="520" max="520" width="8.85546875" style="285" customWidth="1"/>
    <col min="521" max="522" width="8.85546875" style="285"/>
    <col min="523" max="525" width="8.85546875" style="285" customWidth="1"/>
    <col min="526" max="762" width="8.85546875" style="285"/>
    <col min="763" max="763" width="4" style="285" customWidth="1"/>
    <col min="764" max="764" width="38.28515625" style="285" customWidth="1"/>
    <col min="765" max="765" width="18.28515625" style="285" customWidth="1"/>
    <col min="766" max="766" width="14.140625" style="285" customWidth="1"/>
    <col min="767" max="767" width="12.85546875" style="285" customWidth="1"/>
    <col min="768" max="768" width="17.85546875" style="285" customWidth="1"/>
    <col min="769" max="770" width="12.7109375" style="285" customWidth="1"/>
    <col min="771" max="771" width="17.85546875" style="285" customWidth="1"/>
    <col min="772" max="772" width="22.5703125" style="285" bestFit="1" customWidth="1"/>
    <col min="773" max="773" width="13.7109375" style="285" customWidth="1"/>
    <col min="774" max="775" width="8.85546875" style="285"/>
    <col min="776" max="776" width="8.85546875" style="285" customWidth="1"/>
    <col min="777" max="778" width="8.85546875" style="285"/>
    <col min="779" max="781" width="8.85546875" style="285" customWidth="1"/>
    <col min="782" max="1018" width="8.85546875" style="285"/>
    <col min="1019" max="1019" width="4" style="285" customWidth="1"/>
    <col min="1020" max="1020" width="38.28515625" style="285" customWidth="1"/>
    <col min="1021" max="1021" width="18.28515625" style="285" customWidth="1"/>
    <col min="1022" max="1022" width="14.140625" style="285" customWidth="1"/>
    <col min="1023" max="1023" width="12.85546875" style="285" customWidth="1"/>
    <col min="1024" max="1024" width="17.85546875" style="285" customWidth="1"/>
    <col min="1025" max="1026" width="12.7109375" style="285" customWidth="1"/>
    <col min="1027" max="1027" width="17.85546875" style="285" customWidth="1"/>
    <col min="1028" max="1028" width="22.5703125" style="285" bestFit="1" customWidth="1"/>
    <col min="1029" max="1029" width="13.7109375" style="285" customWidth="1"/>
    <col min="1030" max="1031" width="8.85546875" style="285"/>
    <col min="1032" max="1032" width="8.85546875" style="285" customWidth="1"/>
    <col min="1033" max="1034" width="8.85546875" style="285"/>
    <col min="1035" max="1037" width="8.85546875" style="285" customWidth="1"/>
    <col min="1038" max="1274" width="8.85546875" style="285"/>
    <col min="1275" max="1275" width="4" style="285" customWidth="1"/>
    <col min="1276" max="1276" width="38.28515625" style="285" customWidth="1"/>
    <col min="1277" max="1277" width="18.28515625" style="285" customWidth="1"/>
    <col min="1278" max="1278" width="14.140625" style="285" customWidth="1"/>
    <col min="1279" max="1279" width="12.85546875" style="285" customWidth="1"/>
    <col min="1280" max="1280" width="17.85546875" style="285" customWidth="1"/>
    <col min="1281" max="1282" width="12.7109375" style="285" customWidth="1"/>
    <col min="1283" max="1283" width="17.85546875" style="285" customWidth="1"/>
    <col min="1284" max="1284" width="22.5703125" style="285" bestFit="1" customWidth="1"/>
    <col min="1285" max="1285" width="13.7109375" style="285" customWidth="1"/>
    <col min="1286" max="1287" width="8.85546875" style="285"/>
    <col min="1288" max="1288" width="8.85546875" style="285" customWidth="1"/>
    <col min="1289" max="1290" width="8.85546875" style="285"/>
    <col min="1291" max="1293" width="8.85546875" style="285" customWidth="1"/>
    <col min="1294" max="1530" width="8.85546875" style="285"/>
    <col min="1531" max="1531" width="4" style="285" customWidth="1"/>
    <col min="1532" max="1532" width="38.28515625" style="285" customWidth="1"/>
    <col min="1533" max="1533" width="18.28515625" style="285" customWidth="1"/>
    <col min="1534" max="1534" width="14.140625" style="285" customWidth="1"/>
    <col min="1535" max="1535" width="12.85546875" style="285" customWidth="1"/>
    <col min="1536" max="1536" width="17.85546875" style="285" customWidth="1"/>
    <col min="1537" max="1538" width="12.7109375" style="285" customWidth="1"/>
    <col min="1539" max="1539" width="17.85546875" style="285" customWidth="1"/>
    <col min="1540" max="1540" width="22.5703125" style="285" bestFit="1" customWidth="1"/>
    <col min="1541" max="1541" width="13.7109375" style="285" customWidth="1"/>
    <col min="1542" max="1543" width="8.85546875" style="285"/>
    <col min="1544" max="1544" width="8.85546875" style="285" customWidth="1"/>
    <col min="1545" max="1546" width="8.85546875" style="285"/>
    <col min="1547" max="1549" width="8.85546875" style="285" customWidth="1"/>
    <col min="1550" max="1786" width="8.85546875" style="285"/>
    <col min="1787" max="1787" width="4" style="285" customWidth="1"/>
    <col min="1788" max="1788" width="38.28515625" style="285" customWidth="1"/>
    <col min="1789" max="1789" width="18.28515625" style="285" customWidth="1"/>
    <col min="1790" max="1790" width="14.140625" style="285" customWidth="1"/>
    <col min="1791" max="1791" width="12.85546875" style="285" customWidth="1"/>
    <col min="1792" max="1792" width="17.85546875" style="285" customWidth="1"/>
    <col min="1793" max="1794" width="12.7109375" style="285" customWidth="1"/>
    <col min="1795" max="1795" width="17.85546875" style="285" customWidth="1"/>
    <col min="1796" max="1796" width="22.5703125" style="285" bestFit="1" customWidth="1"/>
    <col min="1797" max="1797" width="13.7109375" style="285" customWidth="1"/>
    <col min="1798" max="1799" width="8.85546875" style="285"/>
    <col min="1800" max="1800" width="8.85546875" style="285" customWidth="1"/>
    <col min="1801" max="1802" width="8.85546875" style="285"/>
    <col min="1803" max="1805" width="8.85546875" style="285" customWidth="1"/>
    <col min="1806" max="2042" width="8.85546875" style="285"/>
    <col min="2043" max="2043" width="4" style="285" customWidth="1"/>
    <col min="2044" max="2044" width="38.28515625" style="285" customWidth="1"/>
    <col min="2045" max="2045" width="18.28515625" style="285" customWidth="1"/>
    <col min="2046" max="2046" width="14.140625" style="285" customWidth="1"/>
    <col min="2047" max="2047" width="12.85546875" style="285" customWidth="1"/>
    <col min="2048" max="2048" width="17.85546875" style="285" customWidth="1"/>
    <col min="2049" max="2050" width="12.7109375" style="285" customWidth="1"/>
    <col min="2051" max="2051" width="17.85546875" style="285" customWidth="1"/>
    <col min="2052" max="2052" width="22.5703125" style="285" bestFit="1" customWidth="1"/>
    <col min="2053" max="2053" width="13.7109375" style="285" customWidth="1"/>
    <col min="2054" max="2055" width="8.85546875" style="285"/>
    <col min="2056" max="2056" width="8.85546875" style="285" customWidth="1"/>
    <col min="2057" max="2058" width="8.85546875" style="285"/>
    <col min="2059" max="2061" width="8.85546875" style="285" customWidth="1"/>
    <col min="2062" max="2298" width="8.85546875" style="285"/>
    <col min="2299" max="2299" width="4" style="285" customWidth="1"/>
    <col min="2300" max="2300" width="38.28515625" style="285" customWidth="1"/>
    <col min="2301" max="2301" width="18.28515625" style="285" customWidth="1"/>
    <col min="2302" max="2302" width="14.140625" style="285" customWidth="1"/>
    <col min="2303" max="2303" width="12.85546875" style="285" customWidth="1"/>
    <col min="2304" max="2304" width="17.85546875" style="285" customWidth="1"/>
    <col min="2305" max="2306" width="12.7109375" style="285" customWidth="1"/>
    <col min="2307" max="2307" width="17.85546875" style="285" customWidth="1"/>
    <col min="2308" max="2308" width="22.5703125" style="285" bestFit="1" customWidth="1"/>
    <col min="2309" max="2309" width="13.7109375" style="285" customWidth="1"/>
    <col min="2310" max="2311" width="8.85546875" style="285"/>
    <col min="2312" max="2312" width="8.85546875" style="285" customWidth="1"/>
    <col min="2313" max="2314" width="8.85546875" style="285"/>
    <col min="2315" max="2317" width="8.85546875" style="285" customWidth="1"/>
    <col min="2318" max="2554" width="8.85546875" style="285"/>
    <col min="2555" max="2555" width="4" style="285" customWidth="1"/>
    <col min="2556" max="2556" width="38.28515625" style="285" customWidth="1"/>
    <col min="2557" max="2557" width="18.28515625" style="285" customWidth="1"/>
    <col min="2558" max="2558" width="14.140625" style="285" customWidth="1"/>
    <col min="2559" max="2559" width="12.85546875" style="285" customWidth="1"/>
    <col min="2560" max="2560" width="17.85546875" style="285" customWidth="1"/>
    <col min="2561" max="2562" width="12.7109375" style="285" customWidth="1"/>
    <col min="2563" max="2563" width="17.85546875" style="285" customWidth="1"/>
    <col min="2564" max="2564" width="22.5703125" style="285" bestFit="1" customWidth="1"/>
    <col min="2565" max="2565" width="13.7109375" style="285" customWidth="1"/>
    <col min="2566" max="2567" width="8.85546875" style="285"/>
    <col min="2568" max="2568" width="8.85546875" style="285" customWidth="1"/>
    <col min="2569" max="2570" width="8.85546875" style="285"/>
    <col min="2571" max="2573" width="8.85546875" style="285" customWidth="1"/>
    <col min="2574" max="2810" width="8.85546875" style="285"/>
    <col min="2811" max="2811" width="4" style="285" customWidth="1"/>
    <col min="2812" max="2812" width="38.28515625" style="285" customWidth="1"/>
    <col min="2813" max="2813" width="18.28515625" style="285" customWidth="1"/>
    <col min="2814" max="2814" width="14.140625" style="285" customWidth="1"/>
    <col min="2815" max="2815" width="12.85546875" style="285" customWidth="1"/>
    <col min="2816" max="2816" width="17.85546875" style="285" customWidth="1"/>
    <col min="2817" max="2818" width="12.7109375" style="285" customWidth="1"/>
    <col min="2819" max="2819" width="17.85546875" style="285" customWidth="1"/>
    <col min="2820" max="2820" width="22.5703125" style="285" bestFit="1" customWidth="1"/>
    <col min="2821" max="2821" width="13.7109375" style="285" customWidth="1"/>
    <col min="2822" max="2823" width="8.85546875" style="285"/>
    <col min="2824" max="2824" width="8.85546875" style="285" customWidth="1"/>
    <col min="2825" max="2826" width="8.85546875" style="285"/>
    <col min="2827" max="2829" width="8.85546875" style="285" customWidth="1"/>
    <col min="2830" max="3066" width="8.85546875" style="285"/>
    <col min="3067" max="3067" width="4" style="285" customWidth="1"/>
    <col min="3068" max="3068" width="38.28515625" style="285" customWidth="1"/>
    <col min="3069" max="3069" width="18.28515625" style="285" customWidth="1"/>
    <col min="3070" max="3070" width="14.140625" style="285" customWidth="1"/>
    <col min="3071" max="3071" width="12.85546875" style="285" customWidth="1"/>
    <col min="3072" max="3072" width="17.85546875" style="285" customWidth="1"/>
    <col min="3073" max="3074" width="12.7109375" style="285" customWidth="1"/>
    <col min="3075" max="3075" width="17.85546875" style="285" customWidth="1"/>
    <col min="3076" max="3076" width="22.5703125" style="285" bestFit="1" customWidth="1"/>
    <col min="3077" max="3077" width="13.7109375" style="285" customWidth="1"/>
    <col min="3078" max="3079" width="8.85546875" style="285"/>
    <col min="3080" max="3080" width="8.85546875" style="285" customWidth="1"/>
    <col min="3081" max="3082" width="8.85546875" style="285"/>
    <col min="3083" max="3085" width="8.85546875" style="285" customWidth="1"/>
    <col min="3086" max="3322" width="8.85546875" style="285"/>
    <col min="3323" max="3323" width="4" style="285" customWidth="1"/>
    <col min="3324" max="3324" width="38.28515625" style="285" customWidth="1"/>
    <col min="3325" max="3325" width="18.28515625" style="285" customWidth="1"/>
    <col min="3326" max="3326" width="14.140625" style="285" customWidth="1"/>
    <col min="3327" max="3327" width="12.85546875" style="285" customWidth="1"/>
    <col min="3328" max="3328" width="17.85546875" style="285" customWidth="1"/>
    <col min="3329" max="3330" width="12.7109375" style="285" customWidth="1"/>
    <col min="3331" max="3331" width="17.85546875" style="285" customWidth="1"/>
    <col min="3332" max="3332" width="22.5703125" style="285" bestFit="1" customWidth="1"/>
    <col min="3333" max="3333" width="13.7109375" style="285" customWidth="1"/>
    <col min="3334" max="3335" width="8.85546875" style="285"/>
    <col min="3336" max="3336" width="8.85546875" style="285" customWidth="1"/>
    <col min="3337" max="3338" width="8.85546875" style="285"/>
    <col min="3339" max="3341" width="8.85546875" style="285" customWidth="1"/>
    <col min="3342" max="3578" width="8.85546875" style="285"/>
    <col min="3579" max="3579" width="4" style="285" customWidth="1"/>
    <col min="3580" max="3580" width="38.28515625" style="285" customWidth="1"/>
    <col min="3581" max="3581" width="18.28515625" style="285" customWidth="1"/>
    <col min="3582" max="3582" width="14.140625" style="285" customWidth="1"/>
    <col min="3583" max="3583" width="12.85546875" style="285" customWidth="1"/>
    <col min="3584" max="3584" width="17.85546875" style="285" customWidth="1"/>
    <col min="3585" max="3586" width="12.7109375" style="285" customWidth="1"/>
    <col min="3587" max="3587" width="17.85546875" style="285" customWidth="1"/>
    <col min="3588" max="3588" width="22.5703125" style="285" bestFit="1" customWidth="1"/>
    <col min="3589" max="3589" width="13.7109375" style="285" customWidth="1"/>
    <col min="3590" max="3591" width="8.85546875" style="285"/>
    <col min="3592" max="3592" width="8.85546875" style="285" customWidth="1"/>
    <col min="3593" max="3594" width="8.85546875" style="285"/>
    <col min="3595" max="3597" width="8.85546875" style="285" customWidth="1"/>
    <col min="3598" max="3834" width="8.85546875" style="285"/>
    <col min="3835" max="3835" width="4" style="285" customWidth="1"/>
    <col min="3836" max="3836" width="38.28515625" style="285" customWidth="1"/>
    <col min="3837" max="3837" width="18.28515625" style="285" customWidth="1"/>
    <col min="3838" max="3838" width="14.140625" style="285" customWidth="1"/>
    <col min="3839" max="3839" width="12.85546875" style="285" customWidth="1"/>
    <col min="3840" max="3840" width="17.85546875" style="285" customWidth="1"/>
    <col min="3841" max="3842" width="12.7109375" style="285" customWidth="1"/>
    <col min="3843" max="3843" width="17.85546875" style="285" customWidth="1"/>
    <col min="3844" max="3844" width="22.5703125" style="285" bestFit="1" customWidth="1"/>
    <col min="3845" max="3845" width="13.7109375" style="285" customWidth="1"/>
    <col min="3846" max="3847" width="8.85546875" style="285"/>
    <col min="3848" max="3848" width="8.85546875" style="285" customWidth="1"/>
    <col min="3849" max="3850" width="8.85546875" style="285"/>
    <col min="3851" max="3853" width="8.85546875" style="285" customWidth="1"/>
    <col min="3854" max="4090" width="8.85546875" style="285"/>
    <col min="4091" max="4091" width="4" style="285" customWidth="1"/>
    <col min="4092" max="4092" width="38.28515625" style="285" customWidth="1"/>
    <col min="4093" max="4093" width="18.28515625" style="285" customWidth="1"/>
    <col min="4094" max="4094" width="14.140625" style="285" customWidth="1"/>
    <col min="4095" max="4095" width="12.85546875" style="285" customWidth="1"/>
    <col min="4096" max="4096" width="17.85546875" style="285" customWidth="1"/>
    <col min="4097" max="4098" width="12.7109375" style="285" customWidth="1"/>
    <col min="4099" max="4099" width="17.85546875" style="285" customWidth="1"/>
    <col min="4100" max="4100" width="22.5703125" style="285" bestFit="1" customWidth="1"/>
    <col min="4101" max="4101" width="13.7109375" style="285" customWidth="1"/>
    <col min="4102" max="4103" width="8.85546875" style="285"/>
    <col min="4104" max="4104" width="8.85546875" style="285" customWidth="1"/>
    <col min="4105" max="4106" width="8.85546875" style="285"/>
    <col min="4107" max="4109" width="8.85546875" style="285" customWidth="1"/>
    <col min="4110" max="4346" width="8.85546875" style="285"/>
    <col min="4347" max="4347" width="4" style="285" customWidth="1"/>
    <col min="4348" max="4348" width="38.28515625" style="285" customWidth="1"/>
    <col min="4349" max="4349" width="18.28515625" style="285" customWidth="1"/>
    <col min="4350" max="4350" width="14.140625" style="285" customWidth="1"/>
    <col min="4351" max="4351" width="12.85546875" style="285" customWidth="1"/>
    <col min="4352" max="4352" width="17.85546875" style="285" customWidth="1"/>
    <col min="4353" max="4354" width="12.7109375" style="285" customWidth="1"/>
    <col min="4355" max="4355" width="17.85546875" style="285" customWidth="1"/>
    <col min="4356" max="4356" width="22.5703125" style="285" bestFit="1" customWidth="1"/>
    <col min="4357" max="4357" width="13.7109375" style="285" customWidth="1"/>
    <col min="4358" max="4359" width="8.85546875" style="285"/>
    <col min="4360" max="4360" width="8.85546875" style="285" customWidth="1"/>
    <col min="4361" max="4362" width="8.85546875" style="285"/>
    <col min="4363" max="4365" width="8.85546875" style="285" customWidth="1"/>
    <col min="4366" max="4602" width="8.85546875" style="285"/>
    <col min="4603" max="4603" width="4" style="285" customWidth="1"/>
    <col min="4604" max="4604" width="38.28515625" style="285" customWidth="1"/>
    <col min="4605" max="4605" width="18.28515625" style="285" customWidth="1"/>
    <col min="4606" max="4606" width="14.140625" style="285" customWidth="1"/>
    <col min="4607" max="4607" width="12.85546875" style="285" customWidth="1"/>
    <col min="4608" max="4608" width="17.85546875" style="285" customWidth="1"/>
    <col min="4609" max="4610" width="12.7109375" style="285" customWidth="1"/>
    <col min="4611" max="4611" width="17.85546875" style="285" customWidth="1"/>
    <col min="4612" max="4612" width="22.5703125" style="285" bestFit="1" customWidth="1"/>
    <col min="4613" max="4613" width="13.7109375" style="285" customWidth="1"/>
    <col min="4614" max="4615" width="8.85546875" style="285"/>
    <col min="4616" max="4616" width="8.85546875" style="285" customWidth="1"/>
    <col min="4617" max="4618" width="8.85546875" style="285"/>
    <col min="4619" max="4621" width="8.85546875" style="285" customWidth="1"/>
    <col min="4622" max="4858" width="8.85546875" style="285"/>
    <col min="4859" max="4859" width="4" style="285" customWidth="1"/>
    <col min="4860" max="4860" width="38.28515625" style="285" customWidth="1"/>
    <col min="4861" max="4861" width="18.28515625" style="285" customWidth="1"/>
    <col min="4862" max="4862" width="14.140625" style="285" customWidth="1"/>
    <col min="4863" max="4863" width="12.85546875" style="285" customWidth="1"/>
    <col min="4864" max="4864" width="17.85546875" style="285" customWidth="1"/>
    <col min="4865" max="4866" width="12.7109375" style="285" customWidth="1"/>
    <col min="4867" max="4867" width="17.85546875" style="285" customWidth="1"/>
    <col min="4868" max="4868" width="22.5703125" style="285" bestFit="1" customWidth="1"/>
    <col min="4869" max="4869" width="13.7109375" style="285" customWidth="1"/>
    <col min="4870" max="4871" width="8.85546875" style="285"/>
    <col min="4872" max="4872" width="8.85546875" style="285" customWidth="1"/>
    <col min="4873" max="4874" width="8.85546875" style="285"/>
    <col min="4875" max="4877" width="8.85546875" style="285" customWidth="1"/>
    <col min="4878" max="5114" width="8.85546875" style="285"/>
    <col min="5115" max="5115" width="4" style="285" customWidth="1"/>
    <col min="5116" max="5116" width="38.28515625" style="285" customWidth="1"/>
    <col min="5117" max="5117" width="18.28515625" style="285" customWidth="1"/>
    <col min="5118" max="5118" width="14.140625" style="285" customWidth="1"/>
    <col min="5119" max="5119" width="12.85546875" style="285" customWidth="1"/>
    <col min="5120" max="5120" width="17.85546875" style="285" customWidth="1"/>
    <col min="5121" max="5122" width="12.7109375" style="285" customWidth="1"/>
    <col min="5123" max="5123" width="17.85546875" style="285" customWidth="1"/>
    <col min="5124" max="5124" width="22.5703125" style="285" bestFit="1" customWidth="1"/>
    <col min="5125" max="5125" width="13.7109375" style="285" customWidth="1"/>
    <col min="5126" max="5127" width="8.85546875" style="285"/>
    <col min="5128" max="5128" width="8.85546875" style="285" customWidth="1"/>
    <col min="5129" max="5130" width="8.85546875" style="285"/>
    <col min="5131" max="5133" width="8.85546875" style="285" customWidth="1"/>
    <col min="5134" max="5370" width="8.85546875" style="285"/>
    <col min="5371" max="5371" width="4" style="285" customWidth="1"/>
    <col min="5372" max="5372" width="38.28515625" style="285" customWidth="1"/>
    <col min="5373" max="5373" width="18.28515625" style="285" customWidth="1"/>
    <col min="5374" max="5374" width="14.140625" style="285" customWidth="1"/>
    <col min="5375" max="5375" width="12.85546875" style="285" customWidth="1"/>
    <col min="5376" max="5376" width="17.85546875" style="285" customWidth="1"/>
    <col min="5377" max="5378" width="12.7109375" style="285" customWidth="1"/>
    <col min="5379" max="5379" width="17.85546875" style="285" customWidth="1"/>
    <col min="5380" max="5380" width="22.5703125" style="285" bestFit="1" customWidth="1"/>
    <col min="5381" max="5381" width="13.7109375" style="285" customWidth="1"/>
    <col min="5382" max="5383" width="8.85546875" style="285"/>
    <col min="5384" max="5384" width="8.85546875" style="285" customWidth="1"/>
    <col min="5385" max="5386" width="8.85546875" style="285"/>
    <col min="5387" max="5389" width="8.85546875" style="285" customWidth="1"/>
    <col min="5390" max="5626" width="8.85546875" style="285"/>
    <col min="5627" max="5627" width="4" style="285" customWidth="1"/>
    <col min="5628" max="5628" width="38.28515625" style="285" customWidth="1"/>
    <col min="5629" max="5629" width="18.28515625" style="285" customWidth="1"/>
    <col min="5630" max="5630" width="14.140625" style="285" customWidth="1"/>
    <col min="5631" max="5631" width="12.85546875" style="285" customWidth="1"/>
    <col min="5632" max="5632" width="17.85546875" style="285" customWidth="1"/>
    <col min="5633" max="5634" width="12.7109375" style="285" customWidth="1"/>
    <col min="5635" max="5635" width="17.85546875" style="285" customWidth="1"/>
    <col min="5636" max="5636" width="22.5703125" style="285" bestFit="1" customWidth="1"/>
    <col min="5637" max="5637" width="13.7109375" style="285" customWidth="1"/>
    <col min="5638" max="5639" width="8.85546875" style="285"/>
    <col min="5640" max="5640" width="8.85546875" style="285" customWidth="1"/>
    <col min="5641" max="5642" width="8.85546875" style="285"/>
    <col min="5643" max="5645" width="8.85546875" style="285" customWidth="1"/>
    <col min="5646" max="5882" width="8.85546875" style="285"/>
    <col min="5883" max="5883" width="4" style="285" customWidth="1"/>
    <col min="5884" max="5884" width="38.28515625" style="285" customWidth="1"/>
    <col min="5885" max="5885" width="18.28515625" style="285" customWidth="1"/>
    <col min="5886" max="5886" width="14.140625" style="285" customWidth="1"/>
    <col min="5887" max="5887" width="12.85546875" style="285" customWidth="1"/>
    <col min="5888" max="5888" width="17.85546875" style="285" customWidth="1"/>
    <col min="5889" max="5890" width="12.7109375" style="285" customWidth="1"/>
    <col min="5891" max="5891" width="17.85546875" style="285" customWidth="1"/>
    <col min="5892" max="5892" width="22.5703125" style="285" bestFit="1" customWidth="1"/>
    <col min="5893" max="5893" width="13.7109375" style="285" customWidth="1"/>
    <col min="5894" max="5895" width="8.85546875" style="285"/>
    <col min="5896" max="5896" width="8.85546875" style="285" customWidth="1"/>
    <col min="5897" max="5898" width="8.85546875" style="285"/>
    <col min="5899" max="5901" width="8.85546875" style="285" customWidth="1"/>
    <col min="5902" max="6138" width="8.85546875" style="285"/>
    <col min="6139" max="6139" width="4" style="285" customWidth="1"/>
    <col min="6140" max="6140" width="38.28515625" style="285" customWidth="1"/>
    <col min="6141" max="6141" width="18.28515625" style="285" customWidth="1"/>
    <col min="6142" max="6142" width="14.140625" style="285" customWidth="1"/>
    <col min="6143" max="6143" width="12.85546875" style="285" customWidth="1"/>
    <col min="6144" max="6144" width="17.85546875" style="285" customWidth="1"/>
    <col min="6145" max="6146" width="12.7109375" style="285" customWidth="1"/>
    <col min="6147" max="6147" width="17.85546875" style="285" customWidth="1"/>
    <col min="6148" max="6148" width="22.5703125" style="285" bestFit="1" customWidth="1"/>
    <col min="6149" max="6149" width="13.7109375" style="285" customWidth="1"/>
    <col min="6150" max="6151" width="8.85546875" style="285"/>
    <col min="6152" max="6152" width="8.85546875" style="285" customWidth="1"/>
    <col min="6153" max="6154" width="8.85546875" style="285"/>
    <col min="6155" max="6157" width="8.85546875" style="285" customWidth="1"/>
    <col min="6158" max="6394" width="8.85546875" style="285"/>
    <col min="6395" max="6395" width="4" style="285" customWidth="1"/>
    <col min="6396" max="6396" width="38.28515625" style="285" customWidth="1"/>
    <col min="6397" max="6397" width="18.28515625" style="285" customWidth="1"/>
    <col min="6398" max="6398" width="14.140625" style="285" customWidth="1"/>
    <col min="6399" max="6399" width="12.85546875" style="285" customWidth="1"/>
    <col min="6400" max="6400" width="17.85546875" style="285" customWidth="1"/>
    <col min="6401" max="6402" width="12.7109375" style="285" customWidth="1"/>
    <col min="6403" max="6403" width="17.85546875" style="285" customWidth="1"/>
    <col min="6404" max="6404" width="22.5703125" style="285" bestFit="1" customWidth="1"/>
    <col min="6405" max="6405" width="13.7109375" style="285" customWidth="1"/>
    <col min="6406" max="6407" width="8.85546875" style="285"/>
    <col min="6408" max="6408" width="8.85546875" style="285" customWidth="1"/>
    <col min="6409" max="6410" width="8.85546875" style="285"/>
    <col min="6411" max="6413" width="8.85546875" style="285" customWidth="1"/>
    <col min="6414" max="6650" width="8.85546875" style="285"/>
    <col min="6651" max="6651" width="4" style="285" customWidth="1"/>
    <col min="6652" max="6652" width="38.28515625" style="285" customWidth="1"/>
    <col min="6653" max="6653" width="18.28515625" style="285" customWidth="1"/>
    <col min="6654" max="6654" width="14.140625" style="285" customWidth="1"/>
    <col min="6655" max="6655" width="12.85546875" style="285" customWidth="1"/>
    <col min="6656" max="6656" width="17.85546875" style="285" customWidth="1"/>
    <col min="6657" max="6658" width="12.7109375" style="285" customWidth="1"/>
    <col min="6659" max="6659" width="17.85546875" style="285" customWidth="1"/>
    <col min="6660" max="6660" width="22.5703125" style="285" bestFit="1" customWidth="1"/>
    <col min="6661" max="6661" width="13.7109375" style="285" customWidth="1"/>
    <col min="6662" max="6663" width="8.85546875" style="285"/>
    <col min="6664" max="6664" width="8.85546875" style="285" customWidth="1"/>
    <col min="6665" max="6666" width="8.85546875" style="285"/>
    <col min="6667" max="6669" width="8.85546875" style="285" customWidth="1"/>
    <col min="6670" max="6906" width="8.85546875" style="285"/>
    <col min="6907" max="6907" width="4" style="285" customWidth="1"/>
    <col min="6908" max="6908" width="38.28515625" style="285" customWidth="1"/>
    <col min="6909" max="6909" width="18.28515625" style="285" customWidth="1"/>
    <col min="6910" max="6910" width="14.140625" style="285" customWidth="1"/>
    <col min="6911" max="6911" width="12.85546875" style="285" customWidth="1"/>
    <col min="6912" max="6912" width="17.85546875" style="285" customWidth="1"/>
    <col min="6913" max="6914" width="12.7109375" style="285" customWidth="1"/>
    <col min="6915" max="6915" width="17.85546875" style="285" customWidth="1"/>
    <col min="6916" max="6916" width="22.5703125" style="285" bestFit="1" customWidth="1"/>
    <col min="6917" max="6917" width="13.7109375" style="285" customWidth="1"/>
    <col min="6918" max="6919" width="8.85546875" style="285"/>
    <col min="6920" max="6920" width="8.85546875" style="285" customWidth="1"/>
    <col min="6921" max="6922" width="8.85546875" style="285"/>
    <col min="6923" max="6925" width="8.85546875" style="285" customWidth="1"/>
    <col min="6926" max="7162" width="8.85546875" style="285"/>
    <col min="7163" max="7163" width="4" style="285" customWidth="1"/>
    <col min="7164" max="7164" width="38.28515625" style="285" customWidth="1"/>
    <col min="7165" max="7165" width="18.28515625" style="285" customWidth="1"/>
    <col min="7166" max="7166" width="14.140625" style="285" customWidth="1"/>
    <col min="7167" max="7167" width="12.85546875" style="285" customWidth="1"/>
    <col min="7168" max="7168" width="17.85546875" style="285" customWidth="1"/>
    <col min="7169" max="7170" width="12.7109375" style="285" customWidth="1"/>
    <col min="7171" max="7171" width="17.85546875" style="285" customWidth="1"/>
    <col min="7172" max="7172" width="22.5703125" style="285" bestFit="1" customWidth="1"/>
    <col min="7173" max="7173" width="13.7109375" style="285" customWidth="1"/>
    <col min="7174" max="7175" width="8.85546875" style="285"/>
    <col min="7176" max="7176" width="8.85546875" style="285" customWidth="1"/>
    <col min="7177" max="7178" width="8.85546875" style="285"/>
    <col min="7179" max="7181" width="8.85546875" style="285" customWidth="1"/>
    <col min="7182" max="7418" width="8.85546875" style="285"/>
    <col min="7419" max="7419" width="4" style="285" customWidth="1"/>
    <col min="7420" max="7420" width="38.28515625" style="285" customWidth="1"/>
    <col min="7421" max="7421" width="18.28515625" style="285" customWidth="1"/>
    <col min="7422" max="7422" width="14.140625" style="285" customWidth="1"/>
    <col min="7423" max="7423" width="12.85546875" style="285" customWidth="1"/>
    <col min="7424" max="7424" width="17.85546875" style="285" customWidth="1"/>
    <col min="7425" max="7426" width="12.7109375" style="285" customWidth="1"/>
    <col min="7427" max="7427" width="17.85546875" style="285" customWidth="1"/>
    <col min="7428" max="7428" width="22.5703125" style="285" bestFit="1" customWidth="1"/>
    <col min="7429" max="7429" width="13.7109375" style="285" customWidth="1"/>
    <col min="7430" max="7431" width="8.85546875" style="285"/>
    <col min="7432" max="7432" width="8.85546875" style="285" customWidth="1"/>
    <col min="7433" max="7434" width="8.85546875" style="285"/>
    <col min="7435" max="7437" width="8.85546875" style="285" customWidth="1"/>
    <col min="7438" max="7674" width="8.85546875" style="285"/>
    <col min="7675" max="7675" width="4" style="285" customWidth="1"/>
    <col min="7676" max="7676" width="38.28515625" style="285" customWidth="1"/>
    <col min="7677" max="7677" width="18.28515625" style="285" customWidth="1"/>
    <col min="7678" max="7678" width="14.140625" style="285" customWidth="1"/>
    <col min="7679" max="7679" width="12.85546875" style="285" customWidth="1"/>
    <col min="7680" max="7680" width="17.85546875" style="285" customWidth="1"/>
    <col min="7681" max="7682" width="12.7109375" style="285" customWidth="1"/>
    <col min="7683" max="7683" width="17.85546875" style="285" customWidth="1"/>
    <col min="7684" max="7684" width="22.5703125" style="285" bestFit="1" customWidth="1"/>
    <col min="7685" max="7685" width="13.7109375" style="285" customWidth="1"/>
    <col min="7686" max="7687" width="8.85546875" style="285"/>
    <col min="7688" max="7688" width="8.85546875" style="285" customWidth="1"/>
    <col min="7689" max="7690" width="8.85546875" style="285"/>
    <col min="7691" max="7693" width="8.85546875" style="285" customWidth="1"/>
    <col min="7694" max="7930" width="8.85546875" style="285"/>
    <col min="7931" max="7931" width="4" style="285" customWidth="1"/>
    <col min="7932" max="7932" width="38.28515625" style="285" customWidth="1"/>
    <col min="7933" max="7933" width="18.28515625" style="285" customWidth="1"/>
    <col min="7934" max="7934" width="14.140625" style="285" customWidth="1"/>
    <col min="7935" max="7935" width="12.85546875" style="285" customWidth="1"/>
    <col min="7936" max="7936" width="17.85546875" style="285" customWidth="1"/>
    <col min="7937" max="7938" width="12.7109375" style="285" customWidth="1"/>
    <col min="7939" max="7939" width="17.85546875" style="285" customWidth="1"/>
    <col min="7940" max="7940" width="22.5703125" style="285" bestFit="1" customWidth="1"/>
    <col min="7941" max="7941" width="13.7109375" style="285" customWidth="1"/>
    <col min="7942" max="7943" width="8.85546875" style="285"/>
    <col min="7944" max="7944" width="8.85546875" style="285" customWidth="1"/>
    <col min="7945" max="7946" width="8.85546875" style="285"/>
    <col min="7947" max="7949" width="8.85546875" style="285" customWidth="1"/>
    <col min="7950" max="8186" width="8.85546875" style="285"/>
    <col min="8187" max="8187" width="4" style="285" customWidth="1"/>
    <col min="8188" max="8188" width="38.28515625" style="285" customWidth="1"/>
    <col min="8189" max="8189" width="18.28515625" style="285" customWidth="1"/>
    <col min="8190" max="8190" width="14.140625" style="285" customWidth="1"/>
    <col min="8191" max="8191" width="12.85546875" style="285" customWidth="1"/>
    <col min="8192" max="8192" width="17.85546875" style="285" customWidth="1"/>
    <col min="8193" max="8194" width="12.7109375" style="285" customWidth="1"/>
    <col min="8195" max="8195" width="17.85546875" style="285" customWidth="1"/>
    <col min="8196" max="8196" width="22.5703125" style="285" bestFit="1" customWidth="1"/>
    <col min="8197" max="8197" width="13.7109375" style="285" customWidth="1"/>
    <col min="8198" max="8199" width="8.85546875" style="285"/>
    <col min="8200" max="8200" width="8.85546875" style="285" customWidth="1"/>
    <col min="8201" max="8202" width="8.85546875" style="285"/>
    <col min="8203" max="8205" width="8.85546875" style="285" customWidth="1"/>
    <col min="8206" max="8442" width="8.85546875" style="285"/>
    <col min="8443" max="8443" width="4" style="285" customWidth="1"/>
    <col min="8444" max="8444" width="38.28515625" style="285" customWidth="1"/>
    <col min="8445" max="8445" width="18.28515625" style="285" customWidth="1"/>
    <col min="8446" max="8446" width="14.140625" style="285" customWidth="1"/>
    <col min="8447" max="8447" width="12.85546875" style="285" customWidth="1"/>
    <col min="8448" max="8448" width="17.85546875" style="285" customWidth="1"/>
    <col min="8449" max="8450" width="12.7109375" style="285" customWidth="1"/>
    <col min="8451" max="8451" width="17.85546875" style="285" customWidth="1"/>
    <col min="8452" max="8452" width="22.5703125" style="285" bestFit="1" customWidth="1"/>
    <col min="8453" max="8453" width="13.7109375" style="285" customWidth="1"/>
    <col min="8454" max="8455" width="8.85546875" style="285"/>
    <col min="8456" max="8456" width="8.85546875" style="285" customWidth="1"/>
    <col min="8457" max="8458" width="8.85546875" style="285"/>
    <col min="8459" max="8461" width="8.85546875" style="285" customWidth="1"/>
    <col min="8462" max="8698" width="8.85546875" style="285"/>
    <col min="8699" max="8699" width="4" style="285" customWidth="1"/>
    <col min="8700" max="8700" width="38.28515625" style="285" customWidth="1"/>
    <col min="8701" max="8701" width="18.28515625" style="285" customWidth="1"/>
    <col min="8702" max="8702" width="14.140625" style="285" customWidth="1"/>
    <col min="8703" max="8703" width="12.85546875" style="285" customWidth="1"/>
    <col min="8704" max="8704" width="17.85546875" style="285" customWidth="1"/>
    <col min="8705" max="8706" width="12.7109375" style="285" customWidth="1"/>
    <col min="8707" max="8707" width="17.85546875" style="285" customWidth="1"/>
    <col min="8708" max="8708" width="22.5703125" style="285" bestFit="1" customWidth="1"/>
    <col min="8709" max="8709" width="13.7109375" style="285" customWidth="1"/>
    <col min="8710" max="8711" width="8.85546875" style="285"/>
    <col min="8712" max="8712" width="8.85546875" style="285" customWidth="1"/>
    <col min="8713" max="8714" width="8.85546875" style="285"/>
    <col min="8715" max="8717" width="8.85546875" style="285" customWidth="1"/>
    <col min="8718" max="8954" width="8.85546875" style="285"/>
    <col min="8955" max="8955" width="4" style="285" customWidth="1"/>
    <col min="8956" max="8956" width="38.28515625" style="285" customWidth="1"/>
    <col min="8957" max="8957" width="18.28515625" style="285" customWidth="1"/>
    <col min="8958" max="8958" width="14.140625" style="285" customWidth="1"/>
    <col min="8959" max="8959" width="12.85546875" style="285" customWidth="1"/>
    <col min="8960" max="8960" width="17.85546875" style="285" customWidth="1"/>
    <col min="8961" max="8962" width="12.7109375" style="285" customWidth="1"/>
    <col min="8963" max="8963" width="17.85546875" style="285" customWidth="1"/>
    <col min="8964" max="8964" width="22.5703125" style="285" bestFit="1" customWidth="1"/>
    <col min="8965" max="8965" width="13.7109375" style="285" customWidth="1"/>
    <col min="8966" max="8967" width="8.85546875" style="285"/>
    <col min="8968" max="8968" width="8.85546875" style="285" customWidth="1"/>
    <col min="8969" max="8970" width="8.85546875" style="285"/>
    <col min="8971" max="8973" width="8.85546875" style="285" customWidth="1"/>
    <col min="8974" max="9210" width="8.85546875" style="285"/>
    <col min="9211" max="9211" width="4" style="285" customWidth="1"/>
    <col min="9212" max="9212" width="38.28515625" style="285" customWidth="1"/>
    <col min="9213" max="9213" width="18.28515625" style="285" customWidth="1"/>
    <col min="9214" max="9214" width="14.140625" style="285" customWidth="1"/>
    <col min="9215" max="9215" width="12.85546875" style="285" customWidth="1"/>
    <col min="9216" max="9216" width="17.85546875" style="285" customWidth="1"/>
    <col min="9217" max="9218" width="12.7109375" style="285" customWidth="1"/>
    <col min="9219" max="9219" width="17.85546875" style="285" customWidth="1"/>
    <col min="9220" max="9220" width="22.5703125" style="285" bestFit="1" customWidth="1"/>
    <col min="9221" max="9221" width="13.7109375" style="285" customWidth="1"/>
    <col min="9222" max="9223" width="8.85546875" style="285"/>
    <col min="9224" max="9224" width="8.85546875" style="285" customWidth="1"/>
    <col min="9225" max="9226" width="8.85546875" style="285"/>
    <col min="9227" max="9229" width="8.85546875" style="285" customWidth="1"/>
    <col min="9230" max="9466" width="8.85546875" style="285"/>
    <col min="9467" max="9467" width="4" style="285" customWidth="1"/>
    <col min="9468" max="9468" width="38.28515625" style="285" customWidth="1"/>
    <col min="9469" max="9469" width="18.28515625" style="285" customWidth="1"/>
    <col min="9470" max="9470" width="14.140625" style="285" customWidth="1"/>
    <col min="9471" max="9471" width="12.85546875" style="285" customWidth="1"/>
    <col min="9472" max="9472" width="17.85546875" style="285" customWidth="1"/>
    <col min="9473" max="9474" width="12.7109375" style="285" customWidth="1"/>
    <col min="9475" max="9475" width="17.85546875" style="285" customWidth="1"/>
    <col min="9476" max="9476" width="22.5703125" style="285" bestFit="1" customWidth="1"/>
    <col min="9477" max="9477" width="13.7109375" style="285" customWidth="1"/>
    <col min="9478" max="9479" width="8.85546875" style="285"/>
    <col min="9480" max="9480" width="8.85546875" style="285" customWidth="1"/>
    <col min="9481" max="9482" width="8.85546875" style="285"/>
    <col min="9483" max="9485" width="8.85546875" style="285" customWidth="1"/>
    <col min="9486" max="9722" width="8.85546875" style="285"/>
    <col min="9723" max="9723" width="4" style="285" customWidth="1"/>
    <col min="9724" max="9724" width="38.28515625" style="285" customWidth="1"/>
    <col min="9725" max="9725" width="18.28515625" style="285" customWidth="1"/>
    <col min="9726" max="9726" width="14.140625" style="285" customWidth="1"/>
    <col min="9727" max="9727" width="12.85546875" style="285" customWidth="1"/>
    <col min="9728" max="9728" width="17.85546875" style="285" customWidth="1"/>
    <col min="9729" max="9730" width="12.7109375" style="285" customWidth="1"/>
    <col min="9731" max="9731" width="17.85546875" style="285" customWidth="1"/>
    <col min="9732" max="9732" width="22.5703125" style="285" bestFit="1" customWidth="1"/>
    <col min="9733" max="9733" width="13.7109375" style="285" customWidth="1"/>
    <col min="9734" max="9735" width="8.85546875" style="285"/>
    <col min="9736" max="9736" width="8.85546875" style="285" customWidth="1"/>
    <col min="9737" max="9738" width="8.85546875" style="285"/>
    <col min="9739" max="9741" width="8.85546875" style="285" customWidth="1"/>
    <col min="9742" max="9978" width="8.85546875" style="285"/>
    <col min="9979" max="9979" width="4" style="285" customWidth="1"/>
    <col min="9980" max="9980" width="38.28515625" style="285" customWidth="1"/>
    <col min="9981" max="9981" width="18.28515625" style="285" customWidth="1"/>
    <col min="9982" max="9982" width="14.140625" style="285" customWidth="1"/>
    <col min="9983" max="9983" width="12.85546875" style="285" customWidth="1"/>
    <col min="9984" max="9984" width="17.85546875" style="285" customWidth="1"/>
    <col min="9985" max="9986" width="12.7109375" style="285" customWidth="1"/>
    <col min="9987" max="9987" width="17.85546875" style="285" customWidth="1"/>
    <col min="9988" max="9988" width="22.5703125" style="285" bestFit="1" customWidth="1"/>
    <col min="9989" max="9989" width="13.7109375" style="285" customWidth="1"/>
    <col min="9990" max="9991" width="8.85546875" style="285"/>
    <col min="9992" max="9992" width="8.85546875" style="285" customWidth="1"/>
    <col min="9993" max="9994" width="8.85546875" style="285"/>
    <col min="9995" max="9997" width="8.85546875" style="285" customWidth="1"/>
    <col min="9998" max="10234" width="8.85546875" style="285"/>
    <col min="10235" max="10235" width="4" style="285" customWidth="1"/>
    <col min="10236" max="10236" width="38.28515625" style="285" customWidth="1"/>
    <col min="10237" max="10237" width="18.28515625" style="285" customWidth="1"/>
    <col min="10238" max="10238" width="14.140625" style="285" customWidth="1"/>
    <col min="10239" max="10239" width="12.85546875" style="285" customWidth="1"/>
    <col min="10240" max="10240" width="17.85546875" style="285" customWidth="1"/>
    <col min="10241" max="10242" width="12.7109375" style="285" customWidth="1"/>
    <col min="10243" max="10243" width="17.85546875" style="285" customWidth="1"/>
    <col min="10244" max="10244" width="22.5703125" style="285" bestFit="1" customWidth="1"/>
    <col min="10245" max="10245" width="13.7109375" style="285" customWidth="1"/>
    <col min="10246" max="10247" width="8.85546875" style="285"/>
    <col min="10248" max="10248" width="8.85546875" style="285" customWidth="1"/>
    <col min="10249" max="10250" width="8.85546875" style="285"/>
    <col min="10251" max="10253" width="8.85546875" style="285" customWidth="1"/>
    <col min="10254" max="10490" width="8.85546875" style="285"/>
    <col min="10491" max="10491" width="4" style="285" customWidth="1"/>
    <col min="10492" max="10492" width="38.28515625" style="285" customWidth="1"/>
    <col min="10493" max="10493" width="18.28515625" style="285" customWidth="1"/>
    <col min="10494" max="10494" width="14.140625" style="285" customWidth="1"/>
    <col min="10495" max="10495" width="12.85546875" style="285" customWidth="1"/>
    <col min="10496" max="10496" width="17.85546875" style="285" customWidth="1"/>
    <col min="10497" max="10498" width="12.7109375" style="285" customWidth="1"/>
    <col min="10499" max="10499" width="17.85546875" style="285" customWidth="1"/>
    <col min="10500" max="10500" width="22.5703125" style="285" bestFit="1" customWidth="1"/>
    <col min="10501" max="10501" width="13.7109375" style="285" customWidth="1"/>
    <col min="10502" max="10503" width="8.85546875" style="285"/>
    <col min="10504" max="10504" width="8.85546875" style="285" customWidth="1"/>
    <col min="10505" max="10506" width="8.85546875" style="285"/>
    <col min="10507" max="10509" width="8.85546875" style="285" customWidth="1"/>
    <col min="10510" max="10746" width="8.85546875" style="285"/>
    <col min="10747" max="10747" width="4" style="285" customWidth="1"/>
    <col min="10748" max="10748" width="38.28515625" style="285" customWidth="1"/>
    <col min="10749" max="10749" width="18.28515625" style="285" customWidth="1"/>
    <col min="10750" max="10750" width="14.140625" style="285" customWidth="1"/>
    <col min="10751" max="10751" width="12.85546875" style="285" customWidth="1"/>
    <col min="10752" max="10752" width="17.85546875" style="285" customWidth="1"/>
    <col min="10753" max="10754" width="12.7109375" style="285" customWidth="1"/>
    <col min="10755" max="10755" width="17.85546875" style="285" customWidth="1"/>
    <col min="10756" max="10756" width="22.5703125" style="285" bestFit="1" customWidth="1"/>
    <col min="10757" max="10757" width="13.7109375" style="285" customWidth="1"/>
    <col min="10758" max="10759" width="8.85546875" style="285"/>
    <col min="10760" max="10760" width="8.85546875" style="285" customWidth="1"/>
    <col min="10761" max="10762" width="8.85546875" style="285"/>
    <col min="10763" max="10765" width="8.85546875" style="285" customWidth="1"/>
    <col min="10766" max="11002" width="8.85546875" style="285"/>
    <col min="11003" max="11003" width="4" style="285" customWidth="1"/>
    <col min="11004" max="11004" width="38.28515625" style="285" customWidth="1"/>
    <col min="11005" max="11005" width="18.28515625" style="285" customWidth="1"/>
    <col min="11006" max="11006" width="14.140625" style="285" customWidth="1"/>
    <col min="11007" max="11007" width="12.85546875" style="285" customWidth="1"/>
    <col min="11008" max="11008" width="17.85546875" style="285" customWidth="1"/>
    <col min="11009" max="11010" width="12.7109375" style="285" customWidth="1"/>
    <col min="11011" max="11011" width="17.85546875" style="285" customWidth="1"/>
    <col min="11012" max="11012" width="22.5703125" style="285" bestFit="1" customWidth="1"/>
    <col min="11013" max="11013" width="13.7109375" style="285" customWidth="1"/>
    <col min="11014" max="11015" width="8.85546875" style="285"/>
    <col min="11016" max="11016" width="8.85546875" style="285" customWidth="1"/>
    <col min="11017" max="11018" width="8.85546875" style="285"/>
    <col min="11019" max="11021" width="8.85546875" style="285" customWidth="1"/>
    <col min="11022" max="11258" width="8.85546875" style="285"/>
    <col min="11259" max="11259" width="4" style="285" customWidth="1"/>
    <col min="11260" max="11260" width="38.28515625" style="285" customWidth="1"/>
    <col min="11261" max="11261" width="18.28515625" style="285" customWidth="1"/>
    <col min="11262" max="11262" width="14.140625" style="285" customWidth="1"/>
    <col min="11263" max="11263" width="12.85546875" style="285" customWidth="1"/>
    <col min="11264" max="11264" width="17.85546875" style="285" customWidth="1"/>
    <col min="11265" max="11266" width="12.7109375" style="285" customWidth="1"/>
    <col min="11267" max="11267" width="17.85546875" style="285" customWidth="1"/>
    <col min="11268" max="11268" width="22.5703125" style="285" bestFit="1" customWidth="1"/>
    <col min="11269" max="11269" width="13.7109375" style="285" customWidth="1"/>
    <col min="11270" max="11271" width="8.85546875" style="285"/>
    <col min="11272" max="11272" width="8.85546875" style="285" customWidth="1"/>
    <col min="11273" max="11274" width="8.85546875" style="285"/>
    <col min="11275" max="11277" width="8.85546875" style="285" customWidth="1"/>
    <col min="11278" max="11514" width="8.85546875" style="285"/>
    <col min="11515" max="11515" width="4" style="285" customWidth="1"/>
    <col min="11516" max="11516" width="38.28515625" style="285" customWidth="1"/>
    <col min="11517" max="11517" width="18.28515625" style="285" customWidth="1"/>
    <col min="11518" max="11518" width="14.140625" style="285" customWidth="1"/>
    <col min="11519" max="11519" width="12.85546875" style="285" customWidth="1"/>
    <col min="11520" max="11520" width="17.85546875" style="285" customWidth="1"/>
    <col min="11521" max="11522" width="12.7109375" style="285" customWidth="1"/>
    <col min="11523" max="11523" width="17.85546875" style="285" customWidth="1"/>
    <col min="11524" max="11524" width="22.5703125" style="285" bestFit="1" customWidth="1"/>
    <col min="11525" max="11525" width="13.7109375" style="285" customWidth="1"/>
    <col min="11526" max="11527" width="8.85546875" style="285"/>
    <col min="11528" max="11528" width="8.85546875" style="285" customWidth="1"/>
    <col min="11529" max="11530" width="8.85546875" style="285"/>
    <col min="11531" max="11533" width="8.85546875" style="285" customWidth="1"/>
    <col min="11534" max="11770" width="8.85546875" style="285"/>
    <col min="11771" max="11771" width="4" style="285" customWidth="1"/>
    <col min="11772" max="11772" width="38.28515625" style="285" customWidth="1"/>
    <col min="11773" max="11773" width="18.28515625" style="285" customWidth="1"/>
    <col min="11774" max="11774" width="14.140625" style="285" customWidth="1"/>
    <col min="11775" max="11775" width="12.85546875" style="285" customWidth="1"/>
    <col min="11776" max="11776" width="17.85546875" style="285" customWidth="1"/>
    <col min="11777" max="11778" width="12.7109375" style="285" customWidth="1"/>
    <col min="11779" max="11779" width="17.85546875" style="285" customWidth="1"/>
    <col min="11780" max="11780" width="22.5703125" style="285" bestFit="1" customWidth="1"/>
    <col min="11781" max="11781" width="13.7109375" style="285" customWidth="1"/>
    <col min="11782" max="11783" width="8.85546875" style="285"/>
    <col min="11784" max="11784" width="8.85546875" style="285" customWidth="1"/>
    <col min="11785" max="11786" width="8.85546875" style="285"/>
    <col min="11787" max="11789" width="8.85546875" style="285" customWidth="1"/>
    <col min="11790" max="12026" width="8.85546875" style="285"/>
    <col min="12027" max="12027" width="4" style="285" customWidth="1"/>
    <col min="12028" max="12028" width="38.28515625" style="285" customWidth="1"/>
    <col min="12029" max="12029" width="18.28515625" style="285" customWidth="1"/>
    <col min="12030" max="12030" width="14.140625" style="285" customWidth="1"/>
    <col min="12031" max="12031" width="12.85546875" style="285" customWidth="1"/>
    <col min="12032" max="12032" width="17.85546875" style="285" customWidth="1"/>
    <col min="12033" max="12034" width="12.7109375" style="285" customWidth="1"/>
    <col min="12035" max="12035" width="17.85546875" style="285" customWidth="1"/>
    <col min="12036" max="12036" width="22.5703125" style="285" bestFit="1" customWidth="1"/>
    <col min="12037" max="12037" width="13.7109375" style="285" customWidth="1"/>
    <col min="12038" max="12039" width="8.85546875" style="285"/>
    <col min="12040" max="12040" width="8.85546875" style="285" customWidth="1"/>
    <col min="12041" max="12042" width="8.85546875" style="285"/>
    <col min="12043" max="12045" width="8.85546875" style="285" customWidth="1"/>
    <col min="12046" max="12282" width="8.85546875" style="285"/>
    <col min="12283" max="12283" width="4" style="285" customWidth="1"/>
    <col min="12284" max="12284" width="38.28515625" style="285" customWidth="1"/>
    <col min="12285" max="12285" width="18.28515625" style="285" customWidth="1"/>
    <col min="12286" max="12286" width="14.140625" style="285" customWidth="1"/>
    <col min="12287" max="12287" width="12.85546875" style="285" customWidth="1"/>
    <col min="12288" max="12288" width="17.85546875" style="285" customWidth="1"/>
    <col min="12289" max="12290" width="12.7109375" style="285" customWidth="1"/>
    <col min="12291" max="12291" width="17.85546875" style="285" customWidth="1"/>
    <col min="12292" max="12292" width="22.5703125" style="285" bestFit="1" customWidth="1"/>
    <col min="12293" max="12293" width="13.7109375" style="285" customWidth="1"/>
    <col min="12294" max="12295" width="8.85546875" style="285"/>
    <col min="12296" max="12296" width="8.85546875" style="285" customWidth="1"/>
    <col min="12297" max="12298" width="8.85546875" style="285"/>
    <col min="12299" max="12301" width="8.85546875" style="285" customWidth="1"/>
    <col min="12302" max="12538" width="8.85546875" style="285"/>
    <col min="12539" max="12539" width="4" style="285" customWidth="1"/>
    <col min="12540" max="12540" width="38.28515625" style="285" customWidth="1"/>
    <col min="12541" max="12541" width="18.28515625" style="285" customWidth="1"/>
    <col min="12542" max="12542" width="14.140625" style="285" customWidth="1"/>
    <col min="12543" max="12543" width="12.85546875" style="285" customWidth="1"/>
    <col min="12544" max="12544" width="17.85546875" style="285" customWidth="1"/>
    <col min="12545" max="12546" width="12.7109375" style="285" customWidth="1"/>
    <col min="12547" max="12547" width="17.85546875" style="285" customWidth="1"/>
    <col min="12548" max="12548" width="22.5703125" style="285" bestFit="1" customWidth="1"/>
    <col min="12549" max="12549" width="13.7109375" style="285" customWidth="1"/>
    <col min="12550" max="12551" width="8.85546875" style="285"/>
    <col min="12552" max="12552" width="8.85546875" style="285" customWidth="1"/>
    <col min="12553" max="12554" width="8.85546875" style="285"/>
    <col min="12555" max="12557" width="8.85546875" style="285" customWidth="1"/>
    <col min="12558" max="12794" width="8.85546875" style="285"/>
    <col min="12795" max="12795" width="4" style="285" customWidth="1"/>
    <col min="12796" max="12796" width="38.28515625" style="285" customWidth="1"/>
    <col min="12797" max="12797" width="18.28515625" style="285" customWidth="1"/>
    <col min="12798" max="12798" width="14.140625" style="285" customWidth="1"/>
    <col min="12799" max="12799" width="12.85546875" style="285" customWidth="1"/>
    <col min="12800" max="12800" width="17.85546875" style="285" customWidth="1"/>
    <col min="12801" max="12802" width="12.7109375" style="285" customWidth="1"/>
    <col min="12803" max="12803" width="17.85546875" style="285" customWidth="1"/>
    <col min="12804" max="12804" width="22.5703125" style="285" bestFit="1" customWidth="1"/>
    <col min="12805" max="12805" width="13.7109375" style="285" customWidth="1"/>
    <col min="12806" max="12807" width="8.85546875" style="285"/>
    <col min="12808" max="12808" width="8.85546875" style="285" customWidth="1"/>
    <col min="12809" max="12810" width="8.85546875" style="285"/>
    <col min="12811" max="12813" width="8.85546875" style="285" customWidth="1"/>
    <col min="12814" max="13050" width="8.85546875" style="285"/>
    <col min="13051" max="13051" width="4" style="285" customWidth="1"/>
    <col min="13052" max="13052" width="38.28515625" style="285" customWidth="1"/>
    <col min="13053" max="13053" width="18.28515625" style="285" customWidth="1"/>
    <col min="13054" max="13054" width="14.140625" style="285" customWidth="1"/>
    <col min="13055" max="13055" width="12.85546875" style="285" customWidth="1"/>
    <col min="13056" max="13056" width="17.85546875" style="285" customWidth="1"/>
    <col min="13057" max="13058" width="12.7109375" style="285" customWidth="1"/>
    <col min="13059" max="13059" width="17.85546875" style="285" customWidth="1"/>
    <col min="13060" max="13060" width="22.5703125" style="285" bestFit="1" customWidth="1"/>
    <col min="13061" max="13061" width="13.7109375" style="285" customWidth="1"/>
    <col min="13062" max="13063" width="8.85546875" style="285"/>
    <col min="13064" max="13064" width="8.85546875" style="285" customWidth="1"/>
    <col min="13065" max="13066" width="8.85546875" style="285"/>
    <col min="13067" max="13069" width="8.85546875" style="285" customWidth="1"/>
    <col min="13070" max="13306" width="8.85546875" style="285"/>
    <col min="13307" max="13307" width="4" style="285" customWidth="1"/>
    <col min="13308" max="13308" width="38.28515625" style="285" customWidth="1"/>
    <col min="13309" max="13309" width="18.28515625" style="285" customWidth="1"/>
    <col min="13310" max="13310" width="14.140625" style="285" customWidth="1"/>
    <col min="13311" max="13311" width="12.85546875" style="285" customWidth="1"/>
    <col min="13312" max="13312" width="17.85546875" style="285" customWidth="1"/>
    <col min="13313" max="13314" width="12.7109375" style="285" customWidth="1"/>
    <col min="13315" max="13315" width="17.85546875" style="285" customWidth="1"/>
    <col min="13316" max="13316" width="22.5703125" style="285" bestFit="1" customWidth="1"/>
    <col min="13317" max="13317" width="13.7109375" style="285" customWidth="1"/>
    <col min="13318" max="13319" width="8.85546875" style="285"/>
    <col min="13320" max="13320" width="8.85546875" style="285" customWidth="1"/>
    <col min="13321" max="13322" width="8.85546875" style="285"/>
    <col min="13323" max="13325" width="8.85546875" style="285" customWidth="1"/>
    <col min="13326" max="13562" width="8.85546875" style="285"/>
    <col min="13563" max="13563" width="4" style="285" customWidth="1"/>
    <col min="13564" max="13564" width="38.28515625" style="285" customWidth="1"/>
    <col min="13565" max="13565" width="18.28515625" style="285" customWidth="1"/>
    <col min="13566" max="13566" width="14.140625" style="285" customWidth="1"/>
    <col min="13567" max="13567" width="12.85546875" style="285" customWidth="1"/>
    <col min="13568" max="13568" width="17.85546875" style="285" customWidth="1"/>
    <col min="13569" max="13570" width="12.7109375" style="285" customWidth="1"/>
    <col min="13571" max="13571" width="17.85546875" style="285" customWidth="1"/>
    <col min="13572" max="13572" width="22.5703125" style="285" bestFit="1" customWidth="1"/>
    <col min="13573" max="13573" width="13.7109375" style="285" customWidth="1"/>
    <col min="13574" max="13575" width="8.85546875" style="285"/>
    <col min="13576" max="13576" width="8.85546875" style="285" customWidth="1"/>
    <col min="13577" max="13578" width="8.85546875" style="285"/>
    <col min="13579" max="13581" width="8.85546875" style="285" customWidth="1"/>
    <col min="13582" max="13818" width="8.85546875" style="285"/>
    <col min="13819" max="13819" width="4" style="285" customWidth="1"/>
    <col min="13820" max="13820" width="38.28515625" style="285" customWidth="1"/>
    <col min="13821" max="13821" width="18.28515625" style="285" customWidth="1"/>
    <col min="13822" max="13822" width="14.140625" style="285" customWidth="1"/>
    <col min="13823" max="13823" width="12.85546875" style="285" customWidth="1"/>
    <col min="13824" max="13824" width="17.85546875" style="285" customWidth="1"/>
    <col min="13825" max="13826" width="12.7109375" style="285" customWidth="1"/>
    <col min="13827" max="13827" width="17.85546875" style="285" customWidth="1"/>
    <col min="13828" max="13828" width="22.5703125" style="285" bestFit="1" customWidth="1"/>
    <col min="13829" max="13829" width="13.7109375" style="285" customWidth="1"/>
    <col min="13830" max="13831" width="8.85546875" style="285"/>
    <col min="13832" max="13832" width="8.85546875" style="285" customWidth="1"/>
    <col min="13833" max="13834" width="8.85546875" style="285"/>
    <col min="13835" max="13837" width="8.85546875" style="285" customWidth="1"/>
    <col min="13838" max="14074" width="8.85546875" style="285"/>
    <col min="14075" max="14075" width="4" style="285" customWidth="1"/>
    <col min="14076" max="14076" width="38.28515625" style="285" customWidth="1"/>
    <col min="14077" max="14077" width="18.28515625" style="285" customWidth="1"/>
    <col min="14078" max="14078" width="14.140625" style="285" customWidth="1"/>
    <col min="14079" max="14079" width="12.85546875" style="285" customWidth="1"/>
    <col min="14080" max="14080" width="17.85546875" style="285" customWidth="1"/>
    <col min="14081" max="14082" width="12.7109375" style="285" customWidth="1"/>
    <col min="14083" max="14083" width="17.85546875" style="285" customWidth="1"/>
    <col min="14084" max="14084" width="22.5703125" style="285" bestFit="1" customWidth="1"/>
    <col min="14085" max="14085" width="13.7109375" style="285" customWidth="1"/>
    <col min="14086" max="14087" width="8.85546875" style="285"/>
    <col min="14088" max="14088" width="8.85546875" style="285" customWidth="1"/>
    <col min="14089" max="14090" width="8.85546875" style="285"/>
    <col min="14091" max="14093" width="8.85546875" style="285" customWidth="1"/>
    <col min="14094" max="14330" width="8.85546875" style="285"/>
    <col min="14331" max="14331" width="4" style="285" customWidth="1"/>
    <col min="14332" max="14332" width="38.28515625" style="285" customWidth="1"/>
    <col min="14333" max="14333" width="18.28515625" style="285" customWidth="1"/>
    <col min="14334" max="14334" width="14.140625" style="285" customWidth="1"/>
    <col min="14335" max="14335" width="12.85546875" style="285" customWidth="1"/>
    <col min="14336" max="14336" width="17.85546875" style="285" customWidth="1"/>
    <col min="14337" max="14338" width="12.7109375" style="285" customWidth="1"/>
    <col min="14339" max="14339" width="17.85546875" style="285" customWidth="1"/>
    <col min="14340" max="14340" width="22.5703125" style="285" bestFit="1" customWidth="1"/>
    <col min="14341" max="14341" width="13.7109375" style="285" customWidth="1"/>
    <col min="14342" max="14343" width="8.85546875" style="285"/>
    <col min="14344" max="14344" width="8.85546875" style="285" customWidth="1"/>
    <col min="14345" max="14346" width="8.85546875" style="285"/>
    <col min="14347" max="14349" width="8.85546875" style="285" customWidth="1"/>
    <col min="14350" max="14586" width="8.85546875" style="285"/>
    <col min="14587" max="14587" width="4" style="285" customWidth="1"/>
    <col min="14588" max="14588" width="38.28515625" style="285" customWidth="1"/>
    <col min="14589" max="14589" width="18.28515625" style="285" customWidth="1"/>
    <col min="14590" max="14590" width="14.140625" style="285" customWidth="1"/>
    <col min="14591" max="14591" width="12.85546875" style="285" customWidth="1"/>
    <col min="14592" max="14592" width="17.85546875" style="285" customWidth="1"/>
    <col min="14593" max="14594" width="12.7109375" style="285" customWidth="1"/>
    <col min="14595" max="14595" width="17.85546875" style="285" customWidth="1"/>
    <col min="14596" max="14596" width="22.5703125" style="285" bestFit="1" customWidth="1"/>
    <col min="14597" max="14597" width="13.7109375" style="285" customWidth="1"/>
    <col min="14598" max="14599" width="8.85546875" style="285"/>
    <col min="14600" max="14600" width="8.85546875" style="285" customWidth="1"/>
    <col min="14601" max="14602" width="8.85546875" style="285"/>
    <col min="14603" max="14605" width="8.85546875" style="285" customWidth="1"/>
    <col min="14606" max="14842" width="8.85546875" style="285"/>
    <col min="14843" max="14843" width="4" style="285" customWidth="1"/>
    <col min="14844" max="14844" width="38.28515625" style="285" customWidth="1"/>
    <col min="14845" max="14845" width="18.28515625" style="285" customWidth="1"/>
    <col min="14846" max="14846" width="14.140625" style="285" customWidth="1"/>
    <col min="14847" max="14847" width="12.85546875" style="285" customWidth="1"/>
    <col min="14848" max="14848" width="17.85546875" style="285" customWidth="1"/>
    <col min="14849" max="14850" width="12.7109375" style="285" customWidth="1"/>
    <col min="14851" max="14851" width="17.85546875" style="285" customWidth="1"/>
    <col min="14852" max="14852" width="22.5703125" style="285" bestFit="1" customWidth="1"/>
    <col min="14853" max="14853" width="13.7109375" style="285" customWidth="1"/>
    <col min="14854" max="14855" width="8.85546875" style="285"/>
    <col min="14856" max="14856" width="8.85546875" style="285" customWidth="1"/>
    <col min="14857" max="14858" width="8.85546875" style="285"/>
    <col min="14859" max="14861" width="8.85546875" style="285" customWidth="1"/>
    <col min="14862" max="15098" width="8.85546875" style="285"/>
    <col min="15099" max="15099" width="4" style="285" customWidth="1"/>
    <col min="15100" max="15100" width="38.28515625" style="285" customWidth="1"/>
    <col min="15101" max="15101" width="18.28515625" style="285" customWidth="1"/>
    <col min="15102" max="15102" width="14.140625" style="285" customWidth="1"/>
    <col min="15103" max="15103" width="12.85546875" style="285" customWidth="1"/>
    <col min="15104" max="15104" width="17.85546875" style="285" customWidth="1"/>
    <col min="15105" max="15106" width="12.7109375" style="285" customWidth="1"/>
    <col min="15107" max="15107" width="17.85546875" style="285" customWidth="1"/>
    <col min="15108" max="15108" width="22.5703125" style="285" bestFit="1" customWidth="1"/>
    <col min="15109" max="15109" width="13.7109375" style="285" customWidth="1"/>
    <col min="15110" max="15111" width="8.85546875" style="285"/>
    <col min="15112" max="15112" width="8.85546875" style="285" customWidth="1"/>
    <col min="15113" max="15114" width="8.85546875" style="285"/>
    <col min="15115" max="15117" width="8.85546875" style="285" customWidth="1"/>
    <col min="15118" max="15354" width="8.85546875" style="285"/>
    <col min="15355" max="15355" width="4" style="285" customWidth="1"/>
    <col min="15356" max="15356" width="38.28515625" style="285" customWidth="1"/>
    <col min="15357" max="15357" width="18.28515625" style="285" customWidth="1"/>
    <col min="15358" max="15358" width="14.140625" style="285" customWidth="1"/>
    <col min="15359" max="15359" width="12.85546875" style="285" customWidth="1"/>
    <col min="15360" max="15360" width="17.85546875" style="285" customWidth="1"/>
    <col min="15361" max="15362" width="12.7109375" style="285" customWidth="1"/>
    <col min="15363" max="15363" width="17.85546875" style="285" customWidth="1"/>
    <col min="15364" max="15364" width="22.5703125" style="285" bestFit="1" customWidth="1"/>
    <col min="15365" max="15365" width="13.7109375" style="285" customWidth="1"/>
    <col min="15366" max="15367" width="8.85546875" style="285"/>
    <col min="15368" max="15368" width="8.85546875" style="285" customWidth="1"/>
    <col min="15369" max="15370" width="8.85546875" style="285"/>
    <col min="15371" max="15373" width="8.85546875" style="285" customWidth="1"/>
    <col min="15374" max="15610" width="8.85546875" style="285"/>
    <col min="15611" max="15611" width="4" style="285" customWidth="1"/>
    <col min="15612" max="15612" width="38.28515625" style="285" customWidth="1"/>
    <col min="15613" max="15613" width="18.28515625" style="285" customWidth="1"/>
    <col min="15614" max="15614" width="14.140625" style="285" customWidth="1"/>
    <col min="15615" max="15615" width="12.85546875" style="285" customWidth="1"/>
    <col min="15616" max="15616" width="17.85546875" style="285" customWidth="1"/>
    <col min="15617" max="15618" width="12.7109375" style="285" customWidth="1"/>
    <col min="15619" max="15619" width="17.85546875" style="285" customWidth="1"/>
    <col min="15620" max="15620" width="22.5703125" style="285" bestFit="1" customWidth="1"/>
    <col min="15621" max="15621" width="13.7109375" style="285" customWidth="1"/>
    <col min="15622" max="15623" width="8.85546875" style="285"/>
    <col min="15624" max="15624" width="8.85546875" style="285" customWidth="1"/>
    <col min="15625" max="15626" width="8.85546875" style="285"/>
    <col min="15627" max="15629" width="8.85546875" style="285" customWidth="1"/>
    <col min="15630" max="15866" width="8.85546875" style="285"/>
    <col min="15867" max="15867" width="4" style="285" customWidth="1"/>
    <col min="15868" max="15868" width="38.28515625" style="285" customWidth="1"/>
    <col min="15869" max="15869" width="18.28515625" style="285" customWidth="1"/>
    <col min="15870" max="15870" width="14.140625" style="285" customWidth="1"/>
    <col min="15871" max="15871" width="12.85546875" style="285" customWidth="1"/>
    <col min="15872" max="15872" width="17.85546875" style="285" customWidth="1"/>
    <col min="15873" max="15874" width="12.7109375" style="285" customWidth="1"/>
    <col min="15875" max="15875" width="17.85546875" style="285" customWidth="1"/>
    <col min="15876" max="15876" width="22.5703125" style="285" bestFit="1" customWidth="1"/>
    <col min="15877" max="15877" width="13.7109375" style="285" customWidth="1"/>
    <col min="15878" max="15879" width="8.85546875" style="285"/>
    <col min="15880" max="15880" width="8.85546875" style="285" customWidth="1"/>
    <col min="15881" max="15882" width="8.85546875" style="285"/>
    <col min="15883" max="15885" width="8.85546875" style="285" customWidth="1"/>
    <col min="15886" max="16122" width="8.85546875" style="285"/>
    <col min="16123" max="16123" width="4" style="285" customWidth="1"/>
    <col min="16124" max="16124" width="38.28515625" style="285" customWidth="1"/>
    <col min="16125" max="16125" width="18.28515625" style="285" customWidth="1"/>
    <col min="16126" max="16126" width="14.140625" style="285" customWidth="1"/>
    <col min="16127" max="16127" width="12.85546875" style="285" customWidth="1"/>
    <col min="16128" max="16128" width="17.85546875" style="285" customWidth="1"/>
    <col min="16129" max="16130" width="12.7109375" style="285" customWidth="1"/>
    <col min="16131" max="16131" width="17.85546875" style="285" customWidth="1"/>
    <col min="16132" max="16132" width="22.5703125" style="285" bestFit="1" customWidth="1"/>
    <col min="16133" max="16133" width="13.7109375" style="285" customWidth="1"/>
    <col min="16134" max="16135" width="8.85546875" style="285"/>
    <col min="16136" max="16136" width="8.85546875" style="285" customWidth="1"/>
    <col min="16137" max="16138" width="8.85546875" style="285"/>
    <col min="16139" max="16141" width="8.85546875" style="285" customWidth="1"/>
    <col min="16142" max="16384" width="8.85546875" style="285"/>
  </cols>
  <sheetData>
    <row r="1" spans="1:13" ht="18.75" x14ac:dyDescent="0.3">
      <c r="A1" s="627" t="s">
        <v>745</v>
      </c>
      <c r="B1" s="627"/>
      <c r="C1" s="627"/>
      <c r="D1" s="372"/>
      <c r="E1" s="372"/>
      <c r="F1" s="278"/>
      <c r="G1" s="278"/>
      <c r="H1" s="581" t="s">
        <v>749</v>
      </c>
      <c r="I1" s="372"/>
      <c r="J1" s="372"/>
      <c r="K1" s="372"/>
    </row>
    <row r="2" spans="1:13" ht="18.75" x14ac:dyDescent="0.3">
      <c r="A2" s="634" t="s">
        <v>746</v>
      </c>
      <c r="B2" s="634"/>
      <c r="C2" s="580"/>
      <c r="D2" s="373"/>
      <c r="E2" s="372"/>
      <c r="F2" s="278"/>
      <c r="G2" s="278"/>
      <c r="H2" s="278"/>
    </row>
    <row r="3" spans="1:13" ht="23.25" customHeight="1" x14ac:dyDescent="0.25">
      <c r="A3" s="628" t="s">
        <v>699</v>
      </c>
      <c r="B3" s="629"/>
      <c r="C3" s="629"/>
      <c r="D3" s="629"/>
      <c r="E3" s="629"/>
      <c r="F3" s="629"/>
      <c r="G3" s="629"/>
      <c r="H3" s="629"/>
      <c r="I3" s="376"/>
      <c r="J3" s="376"/>
      <c r="K3" s="376"/>
      <c r="L3" s="376"/>
      <c r="M3" s="376"/>
    </row>
    <row r="4" spans="1:13" ht="26.25" customHeight="1" x14ac:dyDescent="0.25">
      <c r="A4" s="629"/>
      <c r="B4" s="629"/>
      <c r="C4" s="629"/>
      <c r="D4" s="629"/>
      <c r="E4" s="629"/>
      <c r="F4" s="629"/>
      <c r="G4" s="629"/>
      <c r="H4" s="629"/>
      <c r="I4" s="376"/>
      <c r="J4" s="376"/>
      <c r="K4" s="376"/>
      <c r="L4" s="376"/>
      <c r="M4" s="376"/>
    </row>
    <row r="5" spans="1:13" ht="18" customHeight="1" x14ac:dyDescent="0.25">
      <c r="A5" s="631" t="s">
        <v>744</v>
      </c>
      <c r="B5" s="632"/>
      <c r="C5" s="632"/>
      <c r="D5" s="632"/>
      <c r="E5" s="632"/>
      <c r="F5" s="632"/>
      <c r="G5" s="632"/>
      <c r="H5" s="632"/>
      <c r="I5" s="376"/>
      <c r="J5" s="376"/>
      <c r="K5" s="376"/>
      <c r="L5" s="376"/>
      <c r="M5" s="376"/>
    </row>
    <row r="6" spans="1:13" ht="10.5" customHeight="1" x14ac:dyDescent="0.25">
      <c r="A6" s="628"/>
      <c r="B6" s="633"/>
      <c r="C6" s="633"/>
      <c r="D6" s="633"/>
      <c r="E6" s="633"/>
      <c r="F6" s="633"/>
      <c r="G6" s="633"/>
      <c r="H6" s="633"/>
      <c r="I6" s="376"/>
      <c r="J6" s="376"/>
      <c r="K6" s="376"/>
      <c r="L6" s="376"/>
      <c r="M6" s="376"/>
    </row>
    <row r="7" spans="1:13" ht="14.25" customHeight="1" x14ac:dyDescent="0.25">
      <c r="A7" s="630" t="s">
        <v>303</v>
      </c>
      <c r="B7" s="630"/>
      <c r="C7" s="630"/>
      <c r="D7" s="630"/>
      <c r="E7" s="630"/>
      <c r="F7" s="630"/>
      <c r="G7" s="630"/>
      <c r="H7" s="630"/>
      <c r="I7" s="375"/>
      <c r="J7" s="375"/>
      <c r="K7" s="375"/>
      <c r="L7" s="375"/>
      <c r="M7" s="375"/>
    </row>
    <row r="8" spans="1:13" s="380" customFormat="1" ht="32.25" customHeight="1" x14ac:dyDescent="0.2">
      <c r="A8" s="377" t="s">
        <v>0</v>
      </c>
      <c r="B8" s="378" t="s">
        <v>351</v>
      </c>
      <c r="C8" s="379" t="s">
        <v>5</v>
      </c>
      <c r="D8" s="279" t="s">
        <v>323</v>
      </c>
      <c r="E8" s="279" t="s">
        <v>132</v>
      </c>
      <c r="F8" s="279" t="s">
        <v>368</v>
      </c>
      <c r="G8" s="279" t="s">
        <v>694</v>
      </c>
      <c r="H8" s="279" t="s">
        <v>52</v>
      </c>
      <c r="I8" s="375"/>
      <c r="J8" s="375"/>
      <c r="K8" s="375"/>
      <c r="L8" s="375"/>
      <c r="M8" s="375"/>
    </row>
    <row r="9" spans="1:13" s="384" customFormat="1" ht="16.5" hidden="1" customHeight="1" x14ac:dyDescent="0.2">
      <c r="A9" s="381" t="s">
        <v>460</v>
      </c>
      <c r="B9" s="382" t="s">
        <v>461</v>
      </c>
      <c r="C9" s="382" t="s">
        <v>462</v>
      </c>
      <c r="D9" s="280"/>
      <c r="E9" s="280">
        <v>2</v>
      </c>
      <c r="F9" s="280">
        <v>3</v>
      </c>
      <c r="G9" s="280"/>
      <c r="H9" s="280">
        <v>5</v>
      </c>
      <c r="I9" s="383"/>
      <c r="J9" s="383"/>
      <c r="K9" s="383"/>
      <c r="L9" s="383"/>
      <c r="M9" s="383"/>
    </row>
    <row r="10" spans="1:13" s="387" customFormat="1" ht="18" customHeight="1" x14ac:dyDescent="0.25">
      <c r="A10" s="385"/>
      <c r="B10" s="281" t="s">
        <v>743</v>
      </c>
      <c r="C10" s="576">
        <f>C15+C24</f>
        <v>6581434500</v>
      </c>
      <c r="D10" s="576">
        <f>D15+D24</f>
        <v>6581434500</v>
      </c>
      <c r="E10" s="281"/>
      <c r="F10" s="281"/>
      <c r="G10" s="281"/>
      <c r="H10" s="281"/>
      <c r="I10" s="386"/>
      <c r="J10" s="386"/>
      <c r="K10" s="386"/>
      <c r="L10" s="386"/>
      <c r="M10" s="386"/>
    </row>
    <row r="11" spans="1:13" s="387" customFormat="1" ht="19.5" customHeight="1" x14ac:dyDescent="0.25">
      <c r="A11" s="385"/>
      <c r="B11" s="281" t="s">
        <v>742</v>
      </c>
      <c r="C11" s="576">
        <f>C19+C28</f>
        <v>6563544515</v>
      </c>
      <c r="D11" s="576">
        <f>D19+D28</f>
        <v>6563544515</v>
      </c>
      <c r="E11" s="281"/>
      <c r="F11" s="281"/>
      <c r="G11" s="281"/>
      <c r="H11" s="281"/>
      <c r="I11" s="386"/>
      <c r="J11" s="386"/>
      <c r="K11" s="386"/>
      <c r="L11" s="386"/>
      <c r="M11" s="386"/>
    </row>
    <row r="12" spans="1:13" s="387" customFormat="1" ht="18.75" customHeight="1" x14ac:dyDescent="0.25">
      <c r="A12" s="385"/>
      <c r="B12" s="281" t="s">
        <v>3</v>
      </c>
      <c r="C12" s="576">
        <f>C10-C11</f>
        <v>17889985</v>
      </c>
      <c r="D12" s="576">
        <f>D10-D11</f>
        <v>17889985</v>
      </c>
      <c r="E12" s="281"/>
      <c r="F12" s="281"/>
      <c r="G12" s="281"/>
      <c r="H12" s="281"/>
      <c r="I12" s="386"/>
      <c r="J12" s="386"/>
      <c r="K12" s="386"/>
      <c r="L12" s="386"/>
      <c r="M12" s="386"/>
    </row>
    <row r="13" spans="1:13" s="387" customFormat="1" ht="15.75" x14ac:dyDescent="0.25">
      <c r="A13" s="385" t="s">
        <v>6</v>
      </c>
      <c r="B13" s="281" t="s">
        <v>472</v>
      </c>
      <c r="C13" s="577"/>
      <c r="D13" s="577"/>
      <c r="E13" s="282"/>
      <c r="F13" s="282"/>
      <c r="G13" s="282"/>
      <c r="H13" s="282"/>
      <c r="I13" s="386"/>
      <c r="J13" s="386"/>
      <c r="K13" s="386"/>
      <c r="L13" s="386"/>
      <c r="M13" s="386"/>
    </row>
    <row r="14" spans="1:13" s="395" customFormat="1" x14ac:dyDescent="0.25">
      <c r="A14" s="389" t="s">
        <v>250</v>
      </c>
      <c r="B14" s="393" t="s">
        <v>470</v>
      </c>
      <c r="C14" s="284"/>
      <c r="D14" s="284"/>
      <c r="E14" s="284"/>
      <c r="F14" s="284"/>
      <c r="G14" s="284"/>
      <c r="H14" s="284"/>
      <c r="I14" s="394"/>
      <c r="J14" s="394"/>
      <c r="K14" s="394"/>
      <c r="L14" s="394"/>
      <c r="M14" s="394"/>
    </row>
    <row r="15" spans="1:13" s="380" customFormat="1" ht="18" customHeight="1" x14ac:dyDescent="0.25">
      <c r="A15" s="391"/>
      <c r="B15" s="283" t="s">
        <v>354</v>
      </c>
      <c r="C15" s="574">
        <f>SUM(D15:G15)</f>
        <v>6564238000</v>
      </c>
      <c r="D15" s="396">
        <v>6564238000</v>
      </c>
      <c r="E15" s="283"/>
      <c r="F15" s="396"/>
      <c r="G15" s="396"/>
      <c r="H15" s="390"/>
      <c r="I15" s="375"/>
      <c r="J15" s="375"/>
      <c r="K15" s="375"/>
      <c r="L15" s="375"/>
      <c r="M15" s="375"/>
    </row>
    <row r="16" spans="1:13" s="380" customFormat="1" ht="18" customHeight="1" x14ac:dyDescent="0.25">
      <c r="A16" s="391"/>
      <c r="B16" s="283" t="s">
        <v>355</v>
      </c>
      <c r="C16" s="574">
        <f>SUM(D16:G16)</f>
        <v>0</v>
      </c>
      <c r="D16" s="574"/>
      <c r="E16" s="283"/>
      <c r="F16" s="283"/>
      <c r="G16" s="283"/>
      <c r="H16" s="390"/>
      <c r="I16" s="375"/>
      <c r="J16" s="375"/>
      <c r="K16" s="375"/>
      <c r="L16" s="375"/>
      <c r="M16" s="375"/>
    </row>
    <row r="17" spans="1:13" s="380" customFormat="1" ht="18" customHeight="1" x14ac:dyDescent="0.25">
      <c r="A17" s="391"/>
      <c r="B17" s="283" t="s">
        <v>356</v>
      </c>
      <c r="C17" s="574">
        <f>SUM(D17:G17)</f>
        <v>0</v>
      </c>
      <c r="D17" s="574"/>
      <c r="E17" s="283"/>
      <c r="F17" s="283"/>
      <c r="G17" s="283"/>
      <c r="H17" s="390"/>
      <c r="I17" s="375"/>
      <c r="J17" s="375"/>
      <c r="K17" s="375"/>
      <c r="L17" s="375"/>
      <c r="M17" s="375"/>
    </row>
    <row r="18" spans="1:13" s="380" customFormat="1" ht="18" customHeight="1" x14ac:dyDescent="0.25">
      <c r="A18" s="391"/>
      <c r="B18" s="283" t="s">
        <v>357</v>
      </c>
      <c r="C18" s="574">
        <f>SUM(D18:G18)</f>
        <v>6564238000</v>
      </c>
      <c r="D18" s="574">
        <f t="shared" ref="D18" si="0">D15-D16+D17</f>
        <v>6564238000</v>
      </c>
      <c r="E18" s="283">
        <f t="shared" ref="E18" si="1">E15-E16+E17</f>
        <v>0</v>
      </c>
      <c r="F18" s="283"/>
      <c r="G18" s="283"/>
      <c r="H18" s="390"/>
      <c r="I18" s="375"/>
      <c r="J18" s="375"/>
      <c r="K18" s="375"/>
      <c r="L18" s="375"/>
      <c r="M18" s="375"/>
    </row>
    <row r="19" spans="1:13" s="380" customFormat="1" ht="18" customHeight="1" x14ac:dyDescent="0.25">
      <c r="A19" s="391"/>
      <c r="B19" s="283" t="s">
        <v>358</v>
      </c>
      <c r="C19" s="574">
        <f>SUM(D19:G19)</f>
        <v>6563544515</v>
      </c>
      <c r="D19" s="574">
        <f>'PB04'!L99</f>
        <v>6563544515</v>
      </c>
      <c r="E19" s="283"/>
      <c r="F19" s="283"/>
      <c r="G19" s="283"/>
      <c r="H19" s="390"/>
      <c r="I19" s="374"/>
      <c r="J19" s="375"/>
      <c r="K19" s="375"/>
      <c r="L19" s="375"/>
      <c r="M19" s="375"/>
    </row>
    <row r="20" spans="1:13" s="380" customFormat="1" ht="50.25" customHeight="1" x14ac:dyDescent="0.25">
      <c r="A20" s="391"/>
      <c r="B20" s="574" t="s">
        <v>359</v>
      </c>
      <c r="C20" s="574">
        <f>C18-C19</f>
        <v>693485</v>
      </c>
      <c r="D20" s="574">
        <f t="shared" ref="D20" si="2">D18-D19</f>
        <v>693485</v>
      </c>
      <c r="E20" s="575"/>
      <c r="F20" s="575"/>
      <c r="G20" s="575"/>
      <c r="H20" s="572" t="s">
        <v>741</v>
      </c>
      <c r="I20" s="375"/>
      <c r="J20" s="375"/>
      <c r="K20" s="375"/>
      <c r="L20" s="375"/>
      <c r="M20" s="375"/>
    </row>
    <row r="21" spans="1:13" s="380" customFormat="1" ht="15.75" customHeight="1" x14ac:dyDescent="0.25">
      <c r="A21" s="391"/>
      <c r="B21" s="283" t="s">
        <v>360</v>
      </c>
      <c r="C21" s="527">
        <f>IF(C18&lt;&gt;0,C19/C18,"")</f>
        <v>0.99989435407430383</v>
      </c>
      <c r="D21" s="527">
        <f t="shared" ref="D21:G21" si="3">IF(D18&lt;&gt;0,D19/D18,"")</f>
        <v>0.99989435407430383</v>
      </c>
      <c r="E21" s="392" t="str">
        <f t="shared" si="3"/>
        <v/>
      </c>
      <c r="F21" s="392" t="str">
        <f t="shared" si="3"/>
        <v/>
      </c>
      <c r="G21" s="392" t="str">
        <f t="shared" si="3"/>
        <v/>
      </c>
      <c r="H21" s="390"/>
      <c r="I21" s="375"/>
      <c r="J21" s="375"/>
      <c r="K21" s="375"/>
      <c r="L21" s="375"/>
      <c r="M21" s="375"/>
    </row>
    <row r="22" spans="1:13" s="402" customFormat="1" x14ac:dyDescent="0.25">
      <c r="A22" s="385" t="s">
        <v>41</v>
      </c>
      <c r="B22" s="401" t="s">
        <v>473</v>
      </c>
      <c r="C22" s="282"/>
      <c r="D22" s="282"/>
      <c r="E22" s="282"/>
      <c r="F22" s="282"/>
      <c r="G22" s="282"/>
      <c r="H22" s="282"/>
    </row>
    <row r="23" spans="1:13" s="402" customFormat="1" x14ac:dyDescent="0.25">
      <c r="A23" s="389" t="s">
        <v>250</v>
      </c>
      <c r="B23" s="403" t="s">
        <v>471</v>
      </c>
      <c r="C23" s="281"/>
      <c r="D23" s="281"/>
      <c r="E23" s="281"/>
      <c r="F23" s="281"/>
      <c r="G23" s="281"/>
      <c r="H23" s="388"/>
    </row>
    <row r="24" spans="1:13" ht="15.75" customHeight="1" x14ac:dyDescent="0.25">
      <c r="A24" s="391"/>
      <c r="B24" s="283" t="s">
        <v>354</v>
      </c>
      <c r="C24" s="574">
        <f>SUM(D24:G24)</f>
        <v>17196500</v>
      </c>
      <c r="D24" s="574">
        <v>17196500</v>
      </c>
      <c r="E24" s="283"/>
      <c r="F24" s="397">
        <v>0</v>
      </c>
      <c r="G24" s="398"/>
      <c r="H24" s="399"/>
    </row>
    <row r="25" spans="1:13" ht="15.75" customHeight="1" x14ac:dyDescent="0.25">
      <c r="A25" s="391"/>
      <c r="B25" s="283" t="s">
        <v>355</v>
      </c>
      <c r="C25" s="574">
        <f>SUM(D25:G25)</f>
        <v>0</v>
      </c>
      <c r="D25" s="574"/>
      <c r="E25" s="283"/>
      <c r="F25" s="283"/>
      <c r="G25" s="283"/>
      <c r="H25" s="390"/>
    </row>
    <row r="26" spans="1:13" ht="15.75" customHeight="1" x14ac:dyDescent="0.25">
      <c r="A26" s="391"/>
      <c r="B26" s="283" t="s">
        <v>356</v>
      </c>
      <c r="C26" s="574">
        <f>SUM(D26:G26)</f>
        <v>0</v>
      </c>
      <c r="D26" s="574"/>
      <c r="E26" s="283"/>
      <c r="F26" s="283"/>
      <c r="G26" s="283"/>
      <c r="H26" s="390"/>
    </row>
    <row r="27" spans="1:13" ht="15.75" customHeight="1" x14ac:dyDescent="0.25">
      <c r="A27" s="391"/>
      <c r="B27" s="283" t="s">
        <v>357</v>
      </c>
      <c r="C27" s="574">
        <f>SUM(D27:G27)</f>
        <v>17196500</v>
      </c>
      <c r="D27" s="574">
        <f>D24-D25+D26</f>
        <v>17196500</v>
      </c>
      <c r="E27" s="283">
        <f t="shared" ref="E27:F27" si="4">E24-E25+E26</f>
        <v>0</v>
      </c>
      <c r="F27" s="283">
        <f t="shared" si="4"/>
        <v>0</v>
      </c>
      <c r="G27" s="283"/>
      <c r="H27" s="400"/>
    </row>
    <row r="28" spans="1:13" ht="15.75" customHeight="1" x14ac:dyDescent="0.25">
      <c r="A28" s="391"/>
      <c r="B28" s="283" t="s">
        <v>358</v>
      </c>
      <c r="C28" s="574">
        <f>SUM(D28:G28)</f>
        <v>0</v>
      </c>
      <c r="D28" s="574"/>
      <c r="E28" s="283"/>
      <c r="F28" s="283"/>
      <c r="G28" s="286"/>
      <c r="H28" s="400"/>
    </row>
    <row r="29" spans="1:13" ht="31.5" customHeight="1" x14ac:dyDescent="0.25">
      <c r="A29" s="391"/>
      <c r="B29" s="283" t="s">
        <v>359</v>
      </c>
      <c r="C29" s="574">
        <f>C27-C28</f>
        <v>17196500</v>
      </c>
      <c r="D29" s="574">
        <f>D27-D28</f>
        <v>17196500</v>
      </c>
      <c r="E29" s="283">
        <f t="shared" ref="E29:F29" si="5">E27-E28</f>
        <v>0</v>
      </c>
      <c r="F29" s="283">
        <f t="shared" si="5"/>
        <v>0</v>
      </c>
      <c r="G29" s="283"/>
      <c r="H29" s="579" t="s">
        <v>740</v>
      </c>
    </row>
    <row r="30" spans="1:13" ht="18" customHeight="1" x14ac:dyDescent="0.25">
      <c r="A30" s="391"/>
      <c r="B30" s="283" t="s">
        <v>360</v>
      </c>
      <c r="C30" s="578">
        <f>IF(C27&lt;&gt;0,C28/C27,"")</f>
        <v>0</v>
      </c>
      <c r="D30" s="578">
        <f t="shared" ref="D30:G30" si="6">IF(D27&lt;&gt;0,D28/D27,"")</f>
        <v>0</v>
      </c>
      <c r="E30" s="392" t="str">
        <f t="shared" si="6"/>
        <v/>
      </c>
      <c r="F30" s="392" t="str">
        <f t="shared" si="6"/>
        <v/>
      </c>
      <c r="G30" s="392" t="str">
        <f t="shared" si="6"/>
        <v/>
      </c>
      <c r="H30" s="392"/>
    </row>
    <row r="31" spans="1:13" x14ac:dyDescent="0.25">
      <c r="A31" s="404"/>
      <c r="B31" s="405"/>
      <c r="C31" s="406"/>
      <c r="D31" s="406"/>
      <c r="E31" s="406"/>
      <c r="F31" s="406"/>
      <c r="G31" s="406"/>
      <c r="H31" s="406"/>
    </row>
    <row r="32" spans="1:13" x14ac:dyDescent="0.25">
      <c r="A32" s="404"/>
      <c r="B32" s="405"/>
      <c r="C32" s="406"/>
      <c r="D32" s="406"/>
      <c r="E32" s="406"/>
      <c r="F32" s="406"/>
      <c r="G32" s="406"/>
      <c r="H32" s="406"/>
    </row>
    <row r="35" spans="2:7" ht="18.75" x14ac:dyDescent="0.3">
      <c r="B35" s="408"/>
      <c r="C35" s="409"/>
      <c r="D35" s="410"/>
      <c r="E35" s="409"/>
      <c r="F35" s="409"/>
      <c r="G35" s="409"/>
    </row>
    <row r="36" spans="2:7" ht="18.75" x14ac:dyDescent="0.3">
      <c r="B36" s="411"/>
      <c r="C36" s="409"/>
      <c r="D36" s="412"/>
      <c r="F36" s="409"/>
      <c r="G36" s="409"/>
    </row>
    <row r="37" spans="2:7" ht="18.75" x14ac:dyDescent="0.3">
      <c r="B37" s="411"/>
      <c r="C37" s="409"/>
      <c r="D37" s="412"/>
      <c r="E37" s="409"/>
      <c r="F37" s="409"/>
      <c r="G37" s="409"/>
    </row>
    <row r="38" spans="2:7" ht="18.75" x14ac:dyDescent="0.3">
      <c r="B38" s="411"/>
      <c r="C38" s="409"/>
      <c r="D38" s="412"/>
      <c r="E38" s="409"/>
    </row>
    <row r="39" spans="2:7" x14ac:dyDescent="0.25">
      <c r="D39" s="413"/>
    </row>
    <row r="40" spans="2:7" x14ac:dyDescent="0.25">
      <c r="D40" s="414"/>
    </row>
    <row r="41" spans="2:7" x14ac:dyDescent="0.25">
      <c r="D41" s="414"/>
    </row>
    <row r="42" spans="2:7" x14ac:dyDescent="0.25">
      <c r="D42" s="414"/>
    </row>
  </sheetData>
  <mergeCells count="6">
    <mergeCell ref="A1:C1"/>
    <mergeCell ref="A3:H4"/>
    <mergeCell ref="A7:H7"/>
    <mergeCell ref="A5:H5"/>
    <mergeCell ref="A6:H6"/>
    <mergeCell ref="A2:B2"/>
  </mergeCells>
  <pageMargins left="0.74" right="0.35" top="0.31" bottom="0.2" header="0.26" footer="0.18"/>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R164"/>
  <sheetViews>
    <sheetView topLeftCell="A9" workbookViewId="0">
      <selection activeCell="B3" sqref="B3"/>
    </sheetView>
  </sheetViews>
  <sheetFormatPr defaultColWidth="8.85546875" defaultRowHeight="15" x14ac:dyDescent="0.25"/>
  <cols>
    <col min="1" max="1" width="5.42578125" style="371" customWidth="1"/>
    <col min="2" max="2" width="48.140625" style="250" customWidth="1"/>
    <col min="3" max="3" width="17.28515625" style="250" customWidth="1"/>
    <col min="4" max="4" width="13.28515625" style="250" customWidth="1"/>
    <col min="5" max="5" width="13.5703125" style="250" hidden="1" customWidth="1"/>
    <col min="6" max="6" width="15.140625" style="250" customWidth="1"/>
    <col min="7" max="7" width="16.140625" style="250" customWidth="1"/>
    <col min="8" max="8" width="16.85546875" style="592" hidden="1" customWidth="1"/>
    <col min="9" max="10" width="13.85546875" style="250" customWidth="1"/>
    <col min="11" max="11" width="33" style="250" customWidth="1"/>
    <col min="12" max="12" width="19" style="250" customWidth="1"/>
    <col min="13" max="13" width="8.85546875" style="250"/>
    <col min="14" max="14" width="8.85546875" style="250" customWidth="1"/>
    <col min="15" max="15" width="8.85546875" style="250"/>
    <col min="16" max="16" width="8.85546875" style="250" customWidth="1"/>
    <col min="17" max="256" width="8.85546875" style="250"/>
    <col min="257" max="257" width="3.85546875" style="250" customWidth="1"/>
    <col min="258" max="258" width="34.85546875" style="250" customWidth="1"/>
    <col min="259" max="259" width="16.85546875" style="250" customWidth="1"/>
    <col min="260" max="260" width="15.85546875" style="250" customWidth="1"/>
    <col min="261" max="261" width="0" style="250" hidden="1" customWidth="1"/>
    <col min="262" max="262" width="12.7109375" style="250" customWidth="1"/>
    <col min="263" max="263" width="18.42578125" style="250" customWidth="1"/>
    <col min="264" max="264" width="12.7109375" style="250" customWidth="1"/>
    <col min="265" max="265" width="16.140625" style="250" customWidth="1"/>
    <col min="266" max="266" width="0" style="250" hidden="1" customWidth="1"/>
    <col min="267" max="268" width="12.7109375" style="250" customWidth="1"/>
    <col min="269" max="269" width="8.85546875" style="250"/>
    <col min="270" max="270" width="8.85546875" style="250" customWidth="1"/>
    <col min="271" max="271" width="8.85546875" style="250"/>
    <col min="272" max="272" width="8.85546875" style="250" customWidth="1"/>
    <col min="273" max="512" width="8.85546875" style="250"/>
    <col min="513" max="513" width="3.85546875" style="250" customWidth="1"/>
    <col min="514" max="514" width="34.85546875" style="250" customWidth="1"/>
    <col min="515" max="515" width="16.85546875" style="250" customWidth="1"/>
    <col min="516" max="516" width="15.85546875" style="250" customWidth="1"/>
    <col min="517" max="517" width="0" style="250" hidden="1" customWidth="1"/>
    <col min="518" max="518" width="12.7109375" style="250" customWidth="1"/>
    <col min="519" max="519" width="18.42578125" style="250" customWidth="1"/>
    <col min="520" max="520" width="12.7109375" style="250" customWidth="1"/>
    <col min="521" max="521" width="16.140625" style="250" customWidth="1"/>
    <col min="522" max="522" width="0" style="250" hidden="1" customWidth="1"/>
    <col min="523" max="524" width="12.7109375" style="250" customWidth="1"/>
    <col min="525" max="525" width="8.85546875" style="250"/>
    <col min="526" max="526" width="8.85546875" style="250" customWidth="1"/>
    <col min="527" max="527" width="8.85546875" style="250"/>
    <col min="528" max="528" width="8.85546875" style="250" customWidth="1"/>
    <col min="529" max="768" width="8.85546875" style="250"/>
    <col min="769" max="769" width="3.85546875" style="250" customWidth="1"/>
    <col min="770" max="770" width="34.85546875" style="250" customWidth="1"/>
    <col min="771" max="771" width="16.85546875" style="250" customWidth="1"/>
    <col min="772" max="772" width="15.85546875" style="250" customWidth="1"/>
    <col min="773" max="773" width="0" style="250" hidden="1" customWidth="1"/>
    <col min="774" max="774" width="12.7109375" style="250" customWidth="1"/>
    <col min="775" max="775" width="18.42578125" style="250" customWidth="1"/>
    <col min="776" max="776" width="12.7109375" style="250" customWidth="1"/>
    <col min="777" max="777" width="16.140625" style="250" customWidth="1"/>
    <col min="778" max="778" width="0" style="250" hidden="1" customWidth="1"/>
    <col min="779" max="780" width="12.7109375" style="250" customWidth="1"/>
    <col min="781" max="781" width="8.85546875" style="250"/>
    <col min="782" max="782" width="8.85546875" style="250" customWidth="1"/>
    <col min="783" max="783" width="8.85546875" style="250"/>
    <col min="784" max="784" width="8.85546875" style="250" customWidth="1"/>
    <col min="785" max="1024" width="8.85546875" style="250"/>
    <col min="1025" max="1025" width="3.85546875" style="250" customWidth="1"/>
    <col min="1026" max="1026" width="34.85546875" style="250" customWidth="1"/>
    <col min="1027" max="1027" width="16.85546875" style="250" customWidth="1"/>
    <col min="1028" max="1028" width="15.85546875" style="250" customWidth="1"/>
    <col min="1029" max="1029" width="0" style="250" hidden="1" customWidth="1"/>
    <col min="1030" max="1030" width="12.7109375" style="250" customWidth="1"/>
    <col min="1031" max="1031" width="18.42578125" style="250" customWidth="1"/>
    <col min="1032" max="1032" width="12.7109375" style="250" customWidth="1"/>
    <col min="1033" max="1033" width="16.140625" style="250" customWidth="1"/>
    <col min="1034" max="1034" width="0" style="250" hidden="1" customWidth="1"/>
    <col min="1035" max="1036" width="12.7109375" style="250" customWidth="1"/>
    <col min="1037" max="1037" width="8.85546875" style="250"/>
    <col min="1038" max="1038" width="8.85546875" style="250" customWidth="1"/>
    <col min="1039" max="1039" width="8.85546875" style="250"/>
    <col min="1040" max="1040" width="8.85546875" style="250" customWidth="1"/>
    <col min="1041" max="1280" width="8.85546875" style="250"/>
    <col min="1281" max="1281" width="3.85546875" style="250" customWidth="1"/>
    <col min="1282" max="1282" width="34.85546875" style="250" customWidth="1"/>
    <col min="1283" max="1283" width="16.85546875" style="250" customWidth="1"/>
    <col min="1284" max="1284" width="15.85546875" style="250" customWidth="1"/>
    <col min="1285" max="1285" width="0" style="250" hidden="1" customWidth="1"/>
    <col min="1286" max="1286" width="12.7109375" style="250" customWidth="1"/>
    <col min="1287" max="1287" width="18.42578125" style="250" customWidth="1"/>
    <col min="1288" max="1288" width="12.7109375" style="250" customWidth="1"/>
    <col min="1289" max="1289" width="16.140625" style="250" customWidth="1"/>
    <col min="1290" max="1290" width="0" style="250" hidden="1" customWidth="1"/>
    <col min="1291" max="1292" width="12.7109375" style="250" customWidth="1"/>
    <col min="1293" max="1293" width="8.85546875" style="250"/>
    <col min="1294" max="1294" width="8.85546875" style="250" customWidth="1"/>
    <col min="1295" max="1295" width="8.85546875" style="250"/>
    <col min="1296" max="1296" width="8.85546875" style="250" customWidth="1"/>
    <col min="1297" max="1536" width="8.85546875" style="250"/>
    <col min="1537" max="1537" width="3.85546875" style="250" customWidth="1"/>
    <col min="1538" max="1538" width="34.85546875" style="250" customWidth="1"/>
    <col min="1539" max="1539" width="16.85546875" style="250" customWidth="1"/>
    <col min="1540" max="1540" width="15.85546875" style="250" customWidth="1"/>
    <col min="1541" max="1541" width="0" style="250" hidden="1" customWidth="1"/>
    <col min="1542" max="1542" width="12.7109375" style="250" customWidth="1"/>
    <col min="1543" max="1543" width="18.42578125" style="250" customWidth="1"/>
    <col min="1544" max="1544" width="12.7109375" style="250" customWidth="1"/>
    <col min="1545" max="1545" width="16.140625" style="250" customWidth="1"/>
    <col min="1546" max="1546" width="0" style="250" hidden="1" customWidth="1"/>
    <col min="1547" max="1548" width="12.7109375" style="250" customWidth="1"/>
    <col min="1549" max="1549" width="8.85546875" style="250"/>
    <col min="1550" max="1550" width="8.85546875" style="250" customWidth="1"/>
    <col min="1551" max="1551" width="8.85546875" style="250"/>
    <col min="1552" max="1552" width="8.85546875" style="250" customWidth="1"/>
    <col min="1553" max="1792" width="8.85546875" style="250"/>
    <col min="1793" max="1793" width="3.85546875" style="250" customWidth="1"/>
    <col min="1794" max="1794" width="34.85546875" style="250" customWidth="1"/>
    <col min="1795" max="1795" width="16.85546875" style="250" customWidth="1"/>
    <col min="1796" max="1796" width="15.85546875" style="250" customWidth="1"/>
    <col min="1797" max="1797" width="0" style="250" hidden="1" customWidth="1"/>
    <col min="1798" max="1798" width="12.7109375" style="250" customWidth="1"/>
    <col min="1799" max="1799" width="18.42578125" style="250" customWidth="1"/>
    <col min="1800" max="1800" width="12.7109375" style="250" customWidth="1"/>
    <col min="1801" max="1801" width="16.140625" style="250" customWidth="1"/>
    <col min="1802" max="1802" width="0" style="250" hidden="1" customWidth="1"/>
    <col min="1803" max="1804" width="12.7109375" style="250" customWidth="1"/>
    <col min="1805" max="1805" width="8.85546875" style="250"/>
    <col min="1806" max="1806" width="8.85546875" style="250" customWidth="1"/>
    <col min="1807" max="1807" width="8.85546875" style="250"/>
    <col min="1808" max="1808" width="8.85546875" style="250" customWidth="1"/>
    <col min="1809" max="2048" width="8.85546875" style="250"/>
    <col min="2049" max="2049" width="3.85546875" style="250" customWidth="1"/>
    <col min="2050" max="2050" width="34.85546875" style="250" customWidth="1"/>
    <col min="2051" max="2051" width="16.85546875" style="250" customWidth="1"/>
    <col min="2052" max="2052" width="15.85546875" style="250" customWidth="1"/>
    <col min="2053" max="2053" width="0" style="250" hidden="1" customWidth="1"/>
    <col min="2054" max="2054" width="12.7109375" style="250" customWidth="1"/>
    <col min="2055" max="2055" width="18.42578125" style="250" customWidth="1"/>
    <col min="2056" max="2056" width="12.7109375" style="250" customWidth="1"/>
    <col min="2057" max="2057" width="16.140625" style="250" customWidth="1"/>
    <col min="2058" max="2058" width="0" style="250" hidden="1" customWidth="1"/>
    <col min="2059" max="2060" width="12.7109375" style="250" customWidth="1"/>
    <col min="2061" max="2061" width="8.85546875" style="250"/>
    <col min="2062" max="2062" width="8.85546875" style="250" customWidth="1"/>
    <col min="2063" max="2063" width="8.85546875" style="250"/>
    <col min="2064" max="2064" width="8.85546875" style="250" customWidth="1"/>
    <col min="2065" max="2304" width="8.85546875" style="250"/>
    <col min="2305" max="2305" width="3.85546875" style="250" customWidth="1"/>
    <col min="2306" max="2306" width="34.85546875" style="250" customWidth="1"/>
    <col min="2307" max="2307" width="16.85546875" style="250" customWidth="1"/>
    <col min="2308" max="2308" width="15.85546875" style="250" customWidth="1"/>
    <col min="2309" max="2309" width="0" style="250" hidden="1" customWidth="1"/>
    <col min="2310" max="2310" width="12.7109375" style="250" customWidth="1"/>
    <col min="2311" max="2311" width="18.42578125" style="250" customWidth="1"/>
    <col min="2312" max="2312" width="12.7109375" style="250" customWidth="1"/>
    <col min="2313" max="2313" width="16.140625" style="250" customWidth="1"/>
    <col min="2314" max="2314" width="0" style="250" hidden="1" customWidth="1"/>
    <col min="2315" max="2316" width="12.7109375" style="250" customWidth="1"/>
    <col min="2317" max="2317" width="8.85546875" style="250"/>
    <col min="2318" max="2318" width="8.85546875" style="250" customWidth="1"/>
    <col min="2319" max="2319" width="8.85546875" style="250"/>
    <col min="2320" max="2320" width="8.85546875" style="250" customWidth="1"/>
    <col min="2321" max="2560" width="8.85546875" style="250"/>
    <col min="2561" max="2561" width="3.85546875" style="250" customWidth="1"/>
    <col min="2562" max="2562" width="34.85546875" style="250" customWidth="1"/>
    <col min="2563" max="2563" width="16.85546875" style="250" customWidth="1"/>
    <col min="2564" max="2564" width="15.85546875" style="250" customWidth="1"/>
    <col min="2565" max="2565" width="0" style="250" hidden="1" customWidth="1"/>
    <col min="2566" max="2566" width="12.7109375" style="250" customWidth="1"/>
    <col min="2567" max="2567" width="18.42578125" style="250" customWidth="1"/>
    <col min="2568" max="2568" width="12.7109375" style="250" customWidth="1"/>
    <col min="2569" max="2569" width="16.140625" style="250" customWidth="1"/>
    <col min="2570" max="2570" width="0" style="250" hidden="1" customWidth="1"/>
    <col min="2571" max="2572" width="12.7109375" style="250" customWidth="1"/>
    <col min="2573" max="2573" width="8.85546875" style="250"/>
    <col min="2574" max="2574" width="8.85546875" style="250" customWidth="1"/>
    <col min="2575" max="2575" width="8.85546875" style="250"/>
    <col min="2576" max="2576" width="8.85546875" style="250" customWidth="1"/>
    <col min="2577" max="2816" width="8.85546875" style="250"/>
    <col min="2817" max="2817" width="3.85546875" style="250" customWidth="1"/>
    <col min="2818" max="2818" width="34.85546875" style="250" customWidth="1"/>
    <col min="2819" max="2819" width="16.85546875" style="250" customWidth="1"/>
    <col min="2820" max="2820" width="15.85546875" style="250" customWidth="1"/>
    <col min="2821" max="2821" width="0" style="250" hidden="1" customWidth="1"/>
    <col min="2822" max="2822" width="12.7109375" style="250" customWidth="1"/>
    <col min="2823" max="2823" width="18.42578125" style="250" customWidth="1"/>
    <col min="2824" max="2824" width="12.7109375" style="250" customWidth="1"/>
    <col min="2825" max="2825" width="16.140625" style="250" customWidth="1"/>
    <col min="2826" max="2826" width="0" style="250" hidden="1" customWidth="1"/>
    <col min="2827" max="2828" width="12.7109375" style="250" customWidth="1"/>
    <col min="2829" max="2829" width="8.85546875" style="250"/>
    <col min="2830" max="2830" width="8.85546875" style="250" customWidth="1"/>
    <col min="2831" max="2831" width="8.85546875" style="250"/>
    <col min="2832" max="2832" width="8.85546875" style="250" customWidth="1"/>
    <col min="2833" max="3072" width="8.85546875" style="250"/>
    <col min="3073" max="3073" width="3.85546875" style="250" customWidth="1"/>
    <col min="3074" max="3074" width="34.85546875" style="250" customWidth="1"/>
    <col min="3075" max="3075" width="16.85546875" style="250" customWidth="1"/>
    <col min="3076" max="3076" width="15.85546875" style="250" customWidth="1"/>
    <col min="3077" max="3077" width="0" style="250" hidden="1" customWidth="1"/>
    <col min="3078" max="3078" width="12.7109375" style="250" customWidth="1"/>
    <col min="3079" max="3079" width="18.42578125" style="250" customWidth="1"/>
    <col min="3080" max="3080" width="12.7109375" style="250" customWidth="1"/>
    <col min="3081" max="3081" width="16.140625" style="250" customWidth="1"/>
    <col min="3082" max="3082" width="0" style="250" hidden="1" customWidth="1"/>
    <col min="3083" max="3084" width="12.7109375" style="250" customWidth="1"/>
    <col min="3085" max="3085" width="8.85546875" style="250"/>
    <col min="3086" max="3086" width="8.85546875" style="250" customWidth="1"/>
    <col min="3087" max="3087" width="8.85546875" style="250"/>
    <col min="3088" max="3088" width="8.85546875" style="250" customWidth="1"/>
    <col min="3089" max="3328" width="8.85546875" style="250"/>
    <col min="3329" max="3329" width="3.85546875" style="250" customWidth="1"/>
    <col min="3330" max="3330" width="34.85546875" style="250" customWidth="1"/>
    <col min="3331" max="3331" width="16.85546875" style="250" customWidth="1"/>
    <col min="3332" max="3332" width="15.85546875" style="250" customWidth="1"/>
    <col min="3333" max="3333" width="0" style="250" hidden="1" customWidth="1"/>
    <col min="3334" max="3334" width="12.7109375" style="250" customWidth="1"/>
    <col min="3335" max="3335" width="18.42578125" style="250" customWidth="1"/>
    <col min="3336" max="3336" width="12.7109375" style="250" customWidth="1"/>
    <col min="3337" max="3337" width="16.140625" style="250" customWidth="1"/>
    <col min="3338" max="3338" width="0" style="250" hidden="1" customWidth="1"/>
    <col min="3339" max="3340" width="12.7109375" style="250" customWidth="1"/>
    <col min="3341" max="3341" width="8.85546875" style="250"/>
    <col min="3342" max="3342" width="8.85546875" style="250" customWidth="1"/>
    <col min="3343" max="3343" width="8.85546875" style="250"/>
    <col min="3344" max="3344" width="8.85546875" style="250" customWidth="1"/>
    <col min="3345" max="3584" width="8.85546875" style="250"/>
    <col min="3585" max="3585" width="3.85546875" style="250" customWidth="1"/>
    <col min="3586" max="3586" width="34.85546875" style="250" customWidth="1"/>
    <col min="3587" max="3587" width="16.85546875" style="250" customWidth="1"/>
    <col min="3588" max="3588" width="15.85546875" style="250" customWidth="1"/>
    <col min="3589" max="3589" width="0" style="250" hidden="1" customWidth="1"/>
    <col min="3590" max="3590" width="12.7109375" style="250" customWidth="1"/>
    <col min="3591" max="3591" width="18.42578125" style="250" customWidth="1"/>
    <col min="3592" max="3592" width="12.7109375" style="250" customWidth="1"/>
    <col min="3593" max="3593" width="16.140625" style="250" customWidth="1"/>
    <col min="3594" max="3594" width="0" style="250" hidden="1" customWidth="1"/>
    <col min="3595" max="3596" width="12.7109375" style="250" customWidth="1"/>
    <col min="3597" max="3597" width="8.85546875" style="250"/>
    <col min="3598" max="3598" width="8.85546875" style="250" customWidth="1"/>
    <col min="3599" max="3599" width="8.85546875" style="250"/>
    <col min="3600" max="3600" width="8.85546875" style="250" customWidth="1"/>
    <col min="3601" max="3840" width="8.85546875" style="250"/>
    <col min="3841" max="3841" width="3.85546875" style="250" customWidth="1"/>
    <col min="3842" max="3842" width="34.85546875" style="250" customWidth="1"/>
    <col min="3843" max="3843" width="16.85546875" style="250" customWidth="1"/>
    <col min="3844" max="3844" width="15.85546875" style="250" customWidth="1"/>
    <col min="3845" max="3845" width="0" style="250" hidden="1" customWidth="1"/>
    <col min="3846" max="3846" width="12.7109375" style="250" customWidth="1"/>
    <col min="3847" max="3847" width="18.42578125" style="250" customWidth="1"/>
    <col min="3848" max="3848" width="12.7109375" style="250" customWidth="1"/>
    <col min="3849" max="3849" width="16.140625" style="250" customWidth="1"/>
    <col min="3850" max="3850" width="0" style="250" hidden="1" customWidth="1"/>
    <col min="3851" max="3852" width="12.7109375" style="250" customWidth="1"/>
    <col min="3853" max="3853" width="8.85546875" style="250"/>
    <col min="3854" max="3854" width="8.85546875" style="250" customWidth="1"/>
    <col min="3855" max="3855" width="8.85546875" style="250"/>
    <col min="3856" max="3856" width="8.85546875" style="250" customWidth="1"/>
    <col min="3857" max="4096" width="8.85546875" style="250"/>
    <col min="4097" max="4097" width="3.85546875" style="250" customWidth="1"/>
    <col min="4098" max="4098" width="34.85546875" style="250" customWidth="1"/>
    <col min="4099" max="4099" width="16.85546875" style="250" customWidth="1"/>
    <col min="4100" max="4100" width="15.85546875" style="250" customWidth="1"/>
    <col min="4101" max="4101" width="0" style="250" hidden="1" customWidth="1"/>
    <col min="4102" max="4102" width="12.7109375" style="250" customWidth="1"/>
    <col min="4103" max="4103" width="18.42578125" style="250" customWidth="1"/>
    <col min="4104" max="4104" width="12.7109375" style="250" customWidth="1"/>
    <col min="4105" max="4105" width="16.140625" style="250" customWidth="1"/>
    <col min="4106" max="4106" width="0" style="250" hidden="1" customWidth="1"/>
    <col min="4107" max="4108" width="12.7109375" style="250" customWidth="1"/>
    <col min="4109" max="4109" width="8.85546875" style="250"/>
    <col min="4110" max="4110" width="8.85546875" style="250" customWidth="1"/>
    <col min="4111" max="4111" width="8.85546875" style="250"/>
    <col min="4112" max="4112" width="8.85546875" style="250" customWidth="1"/>
    <col min="4113" max="4352" width="8.85546875" style="250"/>
    <col min="4353" max="4353" width="3.85546875" style="250" customWidth="1"/>
    <col min="4354" max="4354" width="34.85546875" style="250" customWidth="1"/>
    <col min="4355" max="4355" width="16.85546875" style="250" customWidth="1"/>
    <col min="4356" max="4356" width="15.85546875" style="250" customWidth="1"/>
    <col min="4357" max="4357" width="0" style="250" hidden="1" customWidth="1"/>
    <col min="4358" max="4358" width="12.7109375" style="250" customWidth="1"/>
    <col min="4359" max="4359" width="18.42578125" style="250" customWidth="1"/>
    <col min="4360" max="4360" width="12.7109375" style="250" customWidth="1"/>
    <col min="4361" max="4361" width="16.140625" style="250" customWidth="1"/>
    <col min="4362" max="4362" width="0" style="250" hidden="1" customWidth="1"/>
    <col min="4363" max="4364" width="12.7109375" style="250" customWidth="1"/>
    <col min="4365" max="4365" width="8.85546875" style="250"/>
    <col min="4366" max="4366" width="8.85546875" style="250" customWidth="1"/>
    <col min="4367" max="4367" width="8.85546875" style="250"/>
    <col min="4368" max="4368" width="8.85546875" style="250" customWidth="1"/>
    <col min="4369" max="4608" width="8.85546875" style="250"/>
    <col min="4609" max="4609" width="3.85546875" style="250" customWidth="1"/>
    <col min="4610" max="4610" width="34.85546875" style="250" customWidth="1"/>
    <col min="4611" max="4611" width="16.85546875" style="250" customWidth="1"/>
    <col min="4612" max="4612" width="15.85546875" style="250" customWidth="1"/>
    <col min="4613" max="4613" width="0" style="250" hidden="1" customWidth="1"/>
    <col min="4614" max="4614" width="12.7109375" style="250" customWidth="1"/>
    <col min="4615" max="4615" width="18.42578125" style="250" customWidth="1"/>
    <col min="4616" max="4616" width="12.7109375" style="250" customWidth="1"/>
    <col min="4617" max="4617" width="16.140625" style="250" customWidth="1"/>
    <col min="4618" max="4618" width="0" style="250" hidden="1" customWidth="1"/>
    <col min="4619" max="4620" width="12.7109375" style="250" customWidth="1"/>
    <col min="4621" max="4621" width="8.85546875" style="250"/>
    <col min="4622" max="4622" width="8.85546875" style="250" customWidth="1"/>
    <col min="4623" max="4623" width="8.85546875" style="250"/>
    <col min="4624" max="4624" width="8.85546875" style="250" customWidth="1"/>
    <col min="4625" max="4864" width="8.85546875" style="250"/>
    <col min="4865" max="4865" width="3.85546875" style="250" customWidth="1"/>
    <col min="4866" max="4866" width="34.85546875" style="250" customWidth="1"/>
    <col min="4867" max="4867" width="16.85546875" style="250" customWidth="1"/>
    <col min="4868" max="4868" width="15.85546875" style="250" customWidth="1"/>
    <col min="4869" max="4869" width="0" style="250" hidden="1" customWidth="1"/>
    <col min="4870" max="4870" width="12.7109375" style="250" customWidth="1"/>
    <col min="4871" max="4871" width="18.42578125" style="250" customWidth="1"/>
    <col min="4872" max="4872" width="12.7109375" style="250" customWidth="1"/>
    <col min="4873" max="4873" width="16.140625" style="250" customWidth="1"/>
    <col min="4874" max="4874" width="0" style="250" hidden="1" customWidth="1"/>
    <col min="4875" max="4876" width="12.7109375" style="250" customWidth="1"/>
    <col min="4877" max="4877" width="8.85546875" style="250"/>
    <col min="4878" max="4878" width="8.85546875" style="250" customWidth="1"/>
    <col min="4879" max="4879" width="8.85546875" style="250"/>
    <col min="4880" max="4880" width="8.85546875" style="250" customWidth="1"/>
    <col min="4881" max="5120" width="8.85546875" style="250"/>
    <col min="5121" max="5121" width="3.85546875" style="250" customWidth="1"/>
    <col min="5122" max="5122" width="34.85546875" style="250" customWidth="1"/>
    <col min="5123" max="5123" width="16.85546875" style="250" customWidth="1"/>
    <col min="5124" max="5124" width="15.85546875" style="250" customWidth="1"/>
    <col min="5125" max="5125" width="0" style="250" hidden="1" customWidth="1"/>
    <col min="5126" max="5126" width="12.7109375" style="250" customWidth="1"/>
    <col min="5127" max="5127" width="18.42578125" style="250" customWidth="1"/>
    <col min="5128" max="5128" width="12.7109375" style="250" customWidth="1"/>
    <col min="5129" max="5129" width="16.140625" style="250" customWidth="1"/>
    <col min="5130" max="5130" width="0" style="250" hidden="1" customWidth="1"/>
    <col min="5131" max="5132" width="12.7109375" style="250" customWidth="1"/>
    <col min="5133" max="5133" width="8.85546875" style="250"/>
    <col min="5134" max="5134" width="8.85546875" style="250" customWidth="1"/>
    <col min="5135" max="5135" width="8.85546875" style="250"/>
    <col min="5136" max="5136" width="8.85546875" style="250" customWidth="1"/>
    <col min="5137" max="5376" width="8.85546875" style="250"/>
    <col min="5377" max="5377" width="3.85546875" style="250" customWidth="1"/>
    <col min="5378" max="5378" width="34.85546875" style="250" customWidth="1"/>
    <col min="5379" max="5379" width="16.85546875" style="250" customWidth="1"/>
    <col min="5380" max="5380" width="15.85546875" style="250" customWidth="1"/>
    <col min="5381" max="5381" width="0" style="250" hidden="1" customWidth="1"/>
    <col min="5382" max="5382" width="12.7109375" style="250" customWidth="1"/>
    <col min="5383" max="5383" width="18.42578125" style="250" customWidth="1"/>
    <col min="5384" max="5384" width="12.7109375" style="250" customWidth="1"/>
    <col min="5385" max="5385" width="16.140625" style="250" customWidth="1"/>
    <col min="5386" max="5386" width="0" style="250" hidden="1" customWidth="1"/>
    <col min="5387" max="5388" width="12.7109375" style="250" customWidth="1"/>
    <col min="5389" max="5389" width="8.85546875" style="250"/>
    <col min="5390" max="5390" width="8.85546875" style="250" customWidth="1"/>
    <col min="5391" max="5391" width="8.85546875" style="250"/>
    <col min="5392" max="5392" width="8.85546875" style="250" customWidth="1"/>
    <col min="5393" max="5632" width="8.85546875" style="250"/>
    <col min="5633" max="5633" width="3.85546875" style="250" customWidth="1"/>
    <col min="5634" max="5634" width="34.85546875" style="250" customWidth="1"/>
    <col min="5635" max="5635" width="16.85546875" style="250" customWidth="1"/>
    <col min="5636" max="5636" width="15.85546875" style="250" customWidth="1"/>
    <col min="5637" max="5637" width="0" style="250" hidden="1" customWidth="1"/>
    <col min="5638" max="5638" width="12.7109375" style="250" customWidth="1"/>
    <col min="5639" max="5639" width="18.42578125" style="250" customWidth="1"/>
    <col min="5640" max="5640" width="12.7109375" style="250" customWidth="1"/>
    <col min="5641" max="5641" width="16.140625" style="250" customWidth="1"/>
    <col min="5642" max="5642" width="0" style="250" hidden="1" customWidth="1"/>
    <col min="5643" max="5644" width="12.7109375" style="250" customWidth="1"/>
    <col min="5645" max="5645" width="8.85546875" style="250"/>
    <col min="5646" max="5646" width="8.85546875" style="250" customWidth="1"/>
    <col min="5647" max="5647" width="8.85546875" style="250"/>
    <col min="5648" max="5648" width="8.85546875" style="250" customWidth="1"/>
    <col min="5649" max="5888" width="8.85546875" style="250"/>
    <col min="5889" max="5889" width="3.85546875" style="250" customWidth="1"/>
    <col min="5890" max="5890" width="34.85546875" style="250" customWidth="1"/>
    <col min="5891" max="5891" width="16.85546875" style="250" customWidth="1"/>
    <col min="5892" max="5892" width="15.85546875" style="250" customWidth="1"/>
    <col min="5893" max="5893" width="0" style="250" hidden="1" customWidth="1"/>
    <col min="5894" max="5894" width="12.7109375" style="250" customWidth="1"/>
    <col min="5895" max="5895" width="18.42578125" style="250" customWidth="1"/>
    <col min="5896" max="5896" width="12.7109375" style="250" customWidth="1"/>
    <col min="5897" max="5897" width="16.140625" style="250" customWidth="1"/>
    <col min="5898" max="5898" width="0" style="250" hidden="1" customWidth="1"/>
    <col min="5899" max="5900" width="12.7109375" style="250" customWidth="1"/>
    <col min="5901" max="5901" width="8.85546875" style="250"/>
    <col min="5902" max="5902" width="8.85546875" style="250" customWidth="1"/>
    <col min="5903" max="5903" width="8.85546875" style="250"/>
    <col min="5904" max="5904" width="8.85546875" style="250" customWidth="1"/>
    <col min="5905" max="6144" width="8.85546875" style="250"/>
    <col min="6145" max="6145" width="3.85546875" style="250" customWidth="1"/>
    <col min="6146" max="6146" width="34.85546875" style="250" customWidth="1"/>
    <col min="6147" max="6147" width="16.85546875" style="250" customWidth="1"/>
    <col min="6148" max="6148" width="15.85546875" style="250" customWidth="1"/>
    <col min="6149" max="6149" width="0" style="250" hidden="1" customWidth="1"/>
    <col min="6150" max="6150" width="12.7109375" style="250" customWidth="1"/>
    <col min="6151" max="6151" width="18.42578125" style="250" customWidth="1"/>
    <col min="6152" max="6152" width="12.7109375" style="250" customWidth="1"/>
    <col min="6153" max="6153" width="16.140625" style="250" customWidth="1"/>
    <col min="6154" max="6154" width="0" style="250" hidden="1" customWidth="1"/>
    <col min="6155" max="6156" width="12.7109375" style="250" customWidth="1"/>
    <col min="6157" max="6157" width="8.85546875" style="250"/>
    <col min="6158" max="6158" width="8.85546875" style="250" customWidth="1"/>
    <col min="6159" max="6159" width="8.85546875" style="250"/>
    <col min="6160" max="6160" width="8.85546875" style="250" customWidth="1"/>
    <col min="6161" max="6400" width="8.85546875" style="250"/>
    <col min="6401" max="6401" width="3.85546875" style="250" customWidth="1"/>
    <col min="6402" max="6402" width="34.85546875" style="250" customWidth="1"/>
    <col min="6403" max="6403" width="16.85546875" style="250" customWidth="1"/>
    <col min="6404" max="6404" width="15.85546875" style="250" customWidth="1"/>
    <col min="6405" max="6405" width="0" style="250" hidden="1" customWidth="1"/>
    <col min="6406" max="6406" width="12.7109375" style="250" customWidth="1"/>
    <col min="6407" max="6407" width="18.42578125" style="250" customWidth="1"/>
    <col min="6408" max="6408" width="12.7109375" style="250" customWidth="1"/>
    <col min="6409" max="6409" width="16.140625" style="250" customWidth="1"/>
    <col min="6410" max="6410" width="0" style="250" hidden="1" customWidth="1"/>
    <col min="6411" max="6412" width="12.7109375" style="250" customWidth="1"/>
    <col min="6413" max="6413" width="8.85546875" style="250"/>
    <col min="6414" max="6414" width="8.85546875" style="250" customWidth="1"/>
    <col min="6415" max="6415" width="8.85546875" style="250"/>
    <col min="6416" max="6416" width="8.85546875" style="250" customWidth="1"/>
    <col min="6417" max="6656" width="8.85546875" style="250"/>
    <col min="6657" max="6657" width="3.85546875" style="250" customWidth="1"/>
    <col min="6658" max="6658" width="34.85546875" style="250" customWidth="1"/>
    <col min="6659" max="6659" width="16.85546875" style="250" customWidth="1"/>
    <col min="6660" max="6660" width="15.85546875" style="250" customWidth="1"/>
    <col min="6661" max="6661" width="0" style="250" hidden="1" customWidth="1"/>
    <col min="6662" max="6662" width="12.7109375" style="250" customWidth="1"/>
    <col min="6663" max="6663" width="18.42578125" style="250" customWidth="1"/>
    <col min="6664" max="6664" width="12.7109375" style="250" customWidth="1"/>
    <col min="6665" max="6665" width="16.140625" style="250" customWidth="1"/>
    <col min="6666" max="6666" width="0" style="250" hidden="1" customWidth="1"/>
    <col min="6667" max="6668" width="12.7109375" style="250" customWidth="1"/>
    <col min="6669" max="6669" width="8.85546875" style="250"/>
    <col min="6670" max="6670" width="8.85546875" style="250" customWidth="1"/>
    <col min="6671" max="6671" width="8.85546875" style="250"/>
    <col min="6672" max="6672" width="8.85546875" style="250" customWidth="1"/>
    <col min="6673" max="6912" width="8.85546875" style="250"/>
    <col min="6913" max="6913" width="3.85546875" style="250" customWidth="1"/>
    <col min="6914" max="6914" width="34.85546875" style="250" customWidth="1"/>
    <col min="6915" max="6915" width="16.85546875" style="250" customWidth="1"/>
    <col min="6916" max="6916" width="15.85546875" style="250" customWidth="1"/>
    <col min="6917" max="6917" width="0" style="250" hidden="1" customWidth="1"/>
    <col min="6918" max="6918" width="12.7109375" style="250" customWidth="1"/>
    <col min="6919" max="6919" width="18.42578125" style="250" customWidth="1"/>
    <col min="6920" max="6920" width="12.7109375" style="250" customWidth="1"/>
    <col min="6921" max="6921" width="16.140625" style="250" customWidth="1"/>
    <col min="6922" max="6922" width="0" style="250" hidden="1" customWidth="1"/>
    <col min="6923" max="6924" width="12.7109375" style="250" customWidth="1"/>
    <col min="6925" max="6925" width="8.85546875" style="250"/>
    <col min="6926" max="6926" width="8.85546875" style="250" customWidth="1"/>
    <col min="6927" max="6927" width="8.85546875" style="250"/>
    <col min="6928" max="6928" width="8.85546875" style="250" customWidth="1"/>
    <col min="6929" max="7168" width="8.85546875" style="250"/>
    <col min="7169" max="7169" width="3.85546875" style="250" customWidth="1"/>
    <col min="7170" max="7170" width="34.85546875" style="250" customWidth="1"/>
    <col min="7171" max="7171" width="16.85546875" style="250" customWidth="1"/>
    <col min="7172" max="7172" width="15.85546875" style="250" customWidth="1"/>
    <col min="7173" max="7173" width="0" style="250" hidden="1" customWidth="1"/>
    <col min="7174" max="7174" width="12.7109375" style="250" customWidth="1"/>
    <col min="7175" max="7175" width="18.42578125" style="250" customWidth="1"/>
    <col min="7176" max="7176" width="12.7109375" style="250" customWidth="1"/>
    <col min="7177" max="7177" width="16.140625" style="250" customWidth="1"/>
    <col min="7178" max="7178" width="0" style="250" hidden="1" customWidth="1"/>
    <col min="7179" max="7180" width="12.7109375" style="250" customWidth="1"/>
    <col min="7181" max="7181" width="8.85546875" style="250"/>
    <col min="7182" max="7182" width="8.85546875" style="250" customWidth="1"/>
    <col min="7183" max="7183" width="8.85546875" style="250"/>
    <col min="7184" max="7184" width="8.85546875" style="250" customWidth="1"/>
    <col min="7185" max="7424" width="8.85546875" style="250"/>
    <col min="7425" max="7425" width="3.85546875" style="250" customWidth="1"/>
    <col min="7426" max="7426" width="34.85546875" style="250" customWidth="1"/>
    <col min="7427" max="7427" width="16.85546875" style="250" customWidth="1"/>
    <col min="7428" max="7428" width="15.85546875" style="250" customWidth="1"/>
    <col min="7429" max="7429" width="0" style="250" hidden="1" customWidth="1"/>
    <col min="7430" max="7430" width="12.7109375" style="250" customWidth="1"/>
    <col min="7431" max="7431" width="18.42578125" style="250" customWidth="1"/>
    <col min="7432" max="7432" width="12.7109375" style="250" customWidth="1"/>
    <col min="7433" max="7433" width="16.140625" style="250" customWidth="1"/>
    <col min="7434" max="7434" width="0" style="250" hidden="1" customWidth="1"/>
    <col min="7435" max="7436" width="12.7109375" style="250" customWidth="1"/>
    <col min="7437" max="7437" width="8.85546875" style="250"/>
    <col min="7438" max="7438" width="8.85546875" style="250" customWidth="1"/>
    <col min="7439" max="7439" width="8.85546875" style="250"/>
    <col min="7440" max="7440" width="8.85546875" style="250" customWidth="1"/>
    <col min="7441" max="7680" width="8.85546875" style="250"/>
    <col min="7681" max="7681" width="3.85546875" style="250" customWidth="1"/>
    <col min="7682" max="7682" width="34.85546875" style="250" customWidth="1"/>
    <col min="7683" max="7683" width="16.85546875" style="250" customWidth="1"/>
    <col min="7684" max="7684" width="15.85546875" style="250" customWidth="1"/>
    <col min="7685" max="7685" width="0" style="250" hidden="1" customWidth="1"/>
    <col min="7686" max="7686" width="12.7109375" style="250" customWidth="1"/>
    <col min="7687" max="7687" width="18.42578125" style="250" customWidth="1"/>
    <col min="7688" max="7688" width="12.7109375" style="250" customWidth="1"/>
    <col min="7689" max="7689" width="16.140625" style="250" customWidth="1"/>
    <col min="7690" max="7690" width="0" style="250" hidden="1" customWidth="1"/>
    <col min="7691" max="7692" width="12.7109375" style="250" customWidth="1"/>
    <col min="7693" max="7693" width="8.85546875" style="250"/>
    <col min="7694" max="7694" width="8.85546875" style="250" customWidth="1"/>
    <col min="7695" max="7695" width="8.85546875" style="250"/>
    <col min="7696" max="7696" width="8.85546875" style="250" customWidth="1"/>
    <col min="7697" max="7936" width="8.85546875" style="250"/>
    <col min="7937" max="7937" width="3.85546875" style="250" customWidth="1"/>
    <col min="7938" max="7938" width="34.85546875" style="250" customWidth="1"/>
    <col min="7939" max="7939" width="16.85546875" style="250" customWidth="1"/>
    <col min="7940" max="7940" width="15.85546875" style="250" customWidth="1"/>
    <col min="7941" max="7941" width="0" style="250" hidden="1" customWidth="1"/>
    <col min="7942" max="7942" width="12.7109375" style="250" customWidth="1"/>
    <col min="7943" max="7943" width="18.42578125" style="250" customWidth="1"/>
    <col min="7944" max="7944" width="12.7109375" style="250" customWidth="1"/>
    <col min="7945" max="7945" width="16.140625" style="250" customWidth="1"/>
    <col min="7946" max="7946" width="0" style="250" hidden="1" customWidth="1"/>
    <col min="7947" max="7948" width="12.7109375" style="250" customWidth="1"/>
    <col min="7949" max="7949" width="8.85546875" style="250"/>
    <col min="7950" max="7950" width="8.85546875" style="250" customWidth="1"/>
    <col min="7951" max="7951" width="8.85546875" style="250"/>
    <col min="7952" max="7952" width="8.85546875" style="250" customWidth="1"/>
    <col min="7953" max="8192" width="8.85546875" style="250"/>
    <col min="8193" max="8193" width="3.85546875" style="250" customWidth="1"/>
    <col min="8194" max="8194" width="34.85546875" style="250" customWidth="1"/>
    <col min="8195" max="8195" width="16.85546875" style="250" customWidth="1"/>
    <col min="8196" max="8196" width="15.85546875" style="250" customWidth="1"/>
    <col min="8197" max="8197" width="0" style="250" hidden="1" customWidth="1"/>
    <col min="8198" max="8198" width="12.7109375" style="250" customWidth="1"/>
    <col min="8199" max="8199" width="18.42578125" style="250" customWidth="1"/>
    <col min="8200" max="8200" width="12.7109375" style="250" customWidth="1"/>
    <col min="8201" max="8201" width="16.140625" style="250" customWidth="1"/>
    <col min="8202" max="8202" width="0" style="250" hidden="1" customWidth="1"/>
    <col min="8203" max="8204" width="12.7109375" style="250" customWidth="1"/>
    <col min="8205" max="8205" width="8.85546875" style="250"/>
    <col min="8206" max="8206" width="8.85546875" style="250" customWidth="1"/>
    <col min="8207" max="8207" width="8.85546875" style="250"/>
    <col min="8208" max="8208" width="8.85546875" style="250" customWidth="1"/>
    <col min="8209" max="8448" width="8.85546875" style="250"/>
    <col min="8449" max="8449" width="3.85546875" style="250" customWidth="1"/>
    <col min="8450" max="8450" width="34.85546875" style="250" customWidth="1"/>
    <col min="8451" max="8451" width="16.85546875" style="250" customWidth="1"/>
    <col min="8452" max="8452" width="15.85546875" style="250" customWidth="1"/>
    <col min="8453" max="8453" width="0" style="250" hidden="1" customWidth="1"/>
    <col min="8454" max="8454" width="12.7109375" style="250" customWidth="1"/>
    <col min="8455" max="8455" width="18.42578125" style="250" customWidth="1"/>
    <col min="8456" max="8456" width="12.7109375" style="250" customWidth="1"/>
    <col min="8457" max="8457" width="16.140625" style="250" customWidth="1"/>
    <col min="8458" max="8458" width="0" style="250" hidden="1" customWidth="1"/>
    <col min="8459" max="8460" width="12.7109375" style="250" customWidth="1"/>
    <col min="8461" max="8461" width="8.85546875" style="250"/>
    <col min="8462" max="8462" width="8.85546875" style="250" customWidth="1"/>
    <col min="8463" max="8463" width="8.85546875" style="250"/>
    <col min="8464" max="8464" width="8.85546875" style="250" customWidth="1"/>
    <col min="8465" max="8704" width="8.85546875" style="250"/>
    <col min="8705" max="8705" width="3.85546875" style="250" customWidth="1"/>
    <col min="8706" max="8706" width="34.85546875" style="250" customWidth="1"/>
    <col min="8707" max="8707" width="16.85546875" style="250" customWidth="1"/>
    <col min="8708" max="8708" width="15.85546875" style="250" customWidth="1"/>
    <col min="8709" max="8709" width="0" style="250" hidden="1" customWidth="1"/>
    <col min="8710" max="8710" width="12.7109375" style="250" customWidth="1"/>
    <col min="8711" max="8711" width="18.42578125" style="250" customWidth="1"/>
    <col min="8712" max="8712" width="12.7109375" style="250" customWidth="1"/>
    <col min="8713" max="8713" width="16.140625" style="250" customWidth="1"/>
    <col min="8714" max="8714" width="0" style="250" hidden="1" customWidth="1"/>
    <col min="8715" max="8716" width="12.7109375" style="250" customWidth="1"/>
    <col min="8717" max="8717" width="8.85546875" style="250"/>
    <col min="8718" max="8718" width="8.85546875" style="250" customWidth="1"/>
    <col min="8719" max="8719" width="8.85546875" style="250"/>
    <col min="8720" max="8720" width="8.85546875" style="250" customWidth="1"/>
    <col min="8721" max="8960" width="8.85546875" style="250"/>
    <col min="8961" max="8961" width="3.85546875" style="250" customWidth="1"/>
    <col min="8962" max="8962" width="34.85546875" style="250" customWidth="1"/>
    <col min="8963" max="8963" width="16.85546875" style="250" customWidth="1"/>
    <col min="8964" max="8964" width="15.85546875" style="250" customWidth="1"/>
    <col min="8965" max="8965" width="0" style="250" hidden="1" customWidth="1"/>
    <col min="8966" max="8966" width="12.7109375" style="250" customWidth="1"/>
    <col min="8967" max="8967" width="18.42578125" style="250" customWidth="1"/>
    <col min="8968" max="8968" width="12.7109375" style="250" customWidth="1"/>
    <col min="8969" max="8969" width="16.140625" style="250" customWidth="1"/>
    <col min="8970" max="8970" width="0" style="250" hidden="1" customWidth="1"/>
    <col min="8971" max="8972" width="12.7109375" style="250" customWidth="1"/>
    <col min="8973" max="8973" width="8.85546875" style="250"/>
    <col min="8974" max="8974" width="8.85546875" style="250" customWidth="1"/>
    <col min="8975" max="8975" width="8.85546875" style="250"/>
    <col min="8976" max="8976" width="8.85546875" style="250" customWidth="1"/>
    <col min="8977" max="9216" width="8.85546875" style="250"/>
    <col min="9217" max="9217" width="3.85546875" style="250" customWidth="1"/>
    <col min="9218" max="9218" width="34.85546875" style="250" customWidth="1"/>
    <col min="9219" max="9219" width="16.85546875" style="250" customWidth="1"/>
    <col min="9220" max="9220" width="15.85546875" style="250" customWidth="1"/>
    <col min="9221" max="9221" width="0" style="250" hidden="1" customWidth="1"/>
    <col min="9222" max="9222" width="12.7109375" style="250" customWidth="1"/>
    <col min="9223" max="9223" width="18.42578125" style="250" customWidth="1"/>
    <col min="9224" max="9224" width="12.7109375" style="250" customWidth="1"/>
    <col min="9225" max="9225" width="16.140625" style="250" customWidth="1"/>
    <col min="9226" max="9226" width="0" style="250" hidden="1" customWidth="1"/>
    <col min="9227" max="9228" width="12.7109375" style="250" customWidth="1"/>
    <col min="9229" max="9229" width="8.85546875" style="250"/>
    <col min="9230" max="9230" width="8.85546875" style="250" customWidth="1"/>
    <col min="9231" max="9231" width="8.85546875" style="250"/>
    <col min="9232" max="9232" width="8.85546875" style="250" customWidth="1"/>
    <col min="9233" max="9472" width="8.85546875" style="250"/>
    <col min="9473" max="9473" width="3.85546875" style="250" customWidth="1"/>
    <col min="9474" max="9474" width="34.85546875" style="250" customWidth="1"/>
    <col min="9475" max="9475" width="16.85546875" style="250" customWidth="1"/>
    <col min="9476" max="9476" width="15.85546875" style="250" customWidth="1"/>
    <col min="9477" max="9477" width="0" style="250" hidden="1" customWidth="1"/>
    <col min="9478" max="9478" width="12.7109375" style="250" customWidth="1"/>
    <col min="9479" max="9479" width="18.42578125" style="250" customWidth="1"/>
    <col min="9480" max="9480" width="12.7109375" style="250" customWidth="1"/>
    <col min="9481" max="9481" width="16.140625" style="250" customWidth="1"/>
    <col min="9482" max="9482" width="0" style="250" hidden="1" customWidth="1"/>
    <col min="9483" max="9484" width="12.7109375" style="250" customWidth="1"/>
    <col min="9485" max="9485" width="8.85546875" style="250"/>
    <col min="9486" max="9486" width="8.85546875" style="250" customWidth="1"/>
    <col min="9487" max="9487" width="8.85546875" style="250"/>
    <col min="9488" max="9488" width="8.85546875" style="250" customWidth="1"/>
    <col min="9489" max="9728" width="8.85546875" style="250"/>
    <col min="9729" max="9729" width="3.85546875" style="250" customWidth="1"/>
    <col min="9730" max="9730" width="34.85546875" style="250" customWidth="1"/>
    <col min="9731" max="9731" width="16.85546875" style="250" customWidth="1"/>
    <col min="9732" max="9732" width="15.85546875" style="250" customWidth="1"/>
    <col min="9733" max="9733" width="0" style="250" hidden="1" customWidth="1"/>
    <col min="9734" max="9734" width="12.7109375" style="250" customWidth="1"/>
    <col min="9735" max="9735" width="18.42578125" style="250" customWidth="1"/>
    <col min="9736" max="9736" width="12.7109375" style="250" customWidth="1"/>
    <col min="9737" max="9737" width="16.140625" style="250" customWidth="1"/>
    <col min="9738" max="9738" width="0" style="250" hidden="1" customWidth="1"/>
    <col min="9739" max="9740" width="12.7109375" style="250" customWidth="1"/>
    <col min="9741" max="9741" width="8.85546875" style="250"/>
    <col min="9742" max="9742" width="8.85546875" style="250" customWidth="1"/>
    <col min="9743" max="9743" width="8.85546875" style="250"/>
    <col min="9744" max="9744" width="8.85546875" style="250" customWidth="1"/>
    <col min="9745" max="9984" width="8.85546875" style="250"/>
    <col min="9985" max="9985" width="3.85546875" style="250" customWidth="1"/>
    <col min="9986" max="9986" width="34.85546875" style="250" customWidth="1"/>
    <col min="9987" max="9987" width="16.85546875" style="250" customWidth="1"/>
    <col min="9988" max="9988" width="15.85546875" style="250" customWidth="1"/>
    <col min="9989" max="9989" width="0" style="250" hidden="1" customWidth="1"/>
    <col min="9990" max="9990" width="12.7109375" style="250" customWidth="1"/>
    <col min="9991" max="9991" width="18.42578125" style="250" customWidth="1"/>
    <col min="9992" max="9992" width="12.7109375" style="250" customWidth="1"/>
    <col min="9993" max="9993" width="16.140625" style="250" customWidth="1"/>
    <col min="9994" max="9994" width="0" style="250" hidden="1" customWidth="1"/>
    <col min="9995" max="9996" width="12.7109375" style="250" customWidth="1"/>
    <col min="9997" max="9997" width="8.85546875" style="250"/>
    <col min="9998" max="9998" width="8.85546875" style="250" customWidth="1"/>
    <col min="9999" max="9999" width="8.85546875" style="250"/>
    <col min="10000" max="10000" width="8.85546875" style="250" customWidth="1"/>
    <col min="10001" max="10240" width="8.85546875" style="250"/>
    <col min="10241" max="10241" width="3.85546875" style="250" customWidth="1"/>
    <col min="10242" max="10242" width="34.85546875" style="250" customWidth="1"/>
    <col min="10243" max="10243" width="16.85546875" style="250" customWidth="1"/>
    <col min="10244" max="10244" width="15.85546875" style="250" customWidth="1"/>
    <col min="10245" max="10245" width="0" style="250" hidden="1" customWidth="1"/>
    <col min="10246" max="10246" width="12.7109375" style="250" customWidth="1"/>
    <col min="10247" max="10247" width="18.42578125" style="250" customWidth="1"/>
    <col min="10248" max="10248" width="12.7109375" style="250" customWidth="1"/>
    <col min="10249" max="10249" width="16.140625" style="250" customWidth="1"/>
    <col min="10250" max="10250" width="0" style="250" hidden="1" customWidth="1"/>
    <col min="10251" max="10252" width="12.7109375" style="250" customWidth="1"/>
    <col min="10253" max="10253" width="8.85546875" style="250"/>
    <col min="10254" max="10254" width="8.85546875" style="250" customWidth="1"/>
    <col min="10255" max="10255" width="8.85546875" style="250"/>
    <col min="10256" max="10256" width="8.85546875" style="250" customWidth="1"/>
    <col min="10257" max="10496" width="8.85546875" style="250"/>
    <col min="10497" max="10497" width="3.85546875" style="250" customWidth="1"/>
    <col min="10498" max="10498" width="34.85546875" style="250" customWidth="1"/>
    <col min="10499" max="10499" width="16.85546875" style="250" customWidth="1"/>
    <col min="10500" max="10500" width="15.85546875" style="250" customWidth="1"/>
    <col min="10501" max="10501" width="0" style="250" hidden="1" customWidth="1"/>
    <col min="10502" max="10502" width="12.7109375" style="250" customWidth="1"/>
    <col min="10503" max="10503" width="18.42578125" style="250" customWidth="1"/>
    <col min="10504" max="10504" width="12.7109375" style="250" customWidth="1"/>
    <col min="10505" max="10505" width="16.140625" style="250" customWidth="1"/>
    <col min="10506" max="10506" width="0" style="250" hidden="1" customWidth="1"/>
    <col min="10507" max="10508" width="12.7109375" style="250" customWidth="1"/>
    <col min="10509" max="10509" width="8.85546875" style="250"/>
    <col min="10510" max="10510" width="8.85546875" style="250" customWidth="1"/>
    <col min="10511" max="10511" width="8.85546875" style="250"/>
    <col min="10512" max="10512" width="8.85546875" style="250" customWidth="1"/>
    <col min="10513" max="10752" width="8.85546875" style="250"/>
    <col min="10753" max="10753" width="3.85546875" style="250" customWidth="1"/>
    <col min="10754" max="10754" width="34.85546875" style="250" customWidth="1"/>
    <col min="10755" max="10755" width="16.85546875" style="250" customWidth="1"/>
    <col min="10756" max="10756" width="15.85546875" style="250" customWidth="1"/>
    <col min="10757" max="10757" width="0" style="250" hidden="1" customWidth="1"/>
    <col min="10758" max="10758" width="12.7109375" style="250" customWidth="1"/>
    <col min="10759" max="10759" width="18.42578125" style="250" customWidth="1"/>
    <col min="10760" max="10760" width="12.7109375" style="250" customWidth="1"/>
    <col min="10761" max="10761" width="16.140625" style="250" customWidth="1"/>
    <col min="10762" max="10762" width="0" style="250" hidden="1" customWidth="1"/>
    <col min="10763" max="10764" width="12.7109375" style="250" customWidth="1"/>
    <col min="10765" max="10765" width="8.85546875" style="250"/>
    <col min="10766" max="10766" width="8.85546875" style="250" customWidth="1"/>
    <col min="10767" max="10767" width="8.85546875" style="250"/>
    <col min="10768" max="10768" width="8.85546875" style="250" customWidth="1"/>
    <col min="10769" max="11008" width="8.85546875" style="250"/>
    <col min="11009" max="11009" width="3.85546875" style="250" customWidth="1"/>
    <col min="11010" max="11010" width="34.85546875" style="250" customWidth="1"/>
    <col min="11011" max="11011" width="16.85546875" style="250" customWidth="1"/>
    <col min="11012" max="11012" width="15.85546875" style="250" customWidth="1"/>
    <col min="11013" max="11013" width="0" style="250" hidden="1" customWidth="1"/>
    <col min="11014" max="11014" width="12.7109375" style="250" customWidth="1"/>
    <col min="11015" max="11015" width="18.42578125" style="250" customWidth="1"/>
    <col min="11016" max="11016" width="12.7109375" style="250" customWidth="1"/>
    <col min="11017" max="11017" width="16.140625" style="250" customWidth="1"/>
    <col min="11018" max="11018" width="0" style="250" hidden="1" customWidth="1"/>
    <col min="11019" max="11020" width="12.7109375" style="250" customWidth="1"/>
    <col min="11021" max="11021" width="8.85546875" style="250"/>
    <col min="11022" max="11022" width="8.85546875" style="250" customWidth="1"/>
    <col min="11023" max="11023" width="8.85546875" style="250"/>
    <col min="11024" max="11024" width="8.85546875" style="250" customWidth="1"/>
    <col min="11025" max="11264" width="8.85546875" style="250"/>
    <col min="11265" max="11265" width="3.85546875" style="250" customWidth="1"/>
    <col min="11266" max="11266" width="34.85546875" style="250" customWidth="1"/>
    <col min="11267" max="11267" width="16.85546875" style="250" customWidth="1"/>
    <col min="11268" max="11268" width="15.85546875" style="250" customWidth="1"/>
    <col min="11269" max="11269" width="0" style="250" hidden="1" customWidth="1"/>
    <col min="11270" max="11270" width="12.7109375" style="250" customWidth="1"/>
    <col min="11271" max="11271" width="18.42578125" style="250" customWidth="1"/>
    <col min="11272" max="11272" width="12.7109375" style="250" customWidth="1"/>
    <col min="11273" max="11273" width="16.140625" style="250" customWidth="1"/>
    <col min="11274" max="11274" width="0" style="250" hidden="1" customWidth="1"/>
    <col min="11275" max="11276" width="12.7109375" style="250" customWidth="1"/>
    <col min="11277" max="11277" width="8.85546875" style="250"/>
    <col min="11278" max="11278" width="8.85546875" style="250" customWidth="1"/>
    <col min="11279" max="11279" width="8.85546875" style="250"/>
    <col min="11280" max="11280" width="8.85546875" style="250" customWidth="1"/>
    <col min="11281" max="11520" width="8.85546875" style="250"/>
    <col min="11521" max="11521" width="3.85546875" style="250" customWidth="1"/>
    <col min="11522" max="11522" width="34.85546875" style="250" customWidth="1"/>
    <col min="11523" max="11523" width="16.85546875" style="250" customWidth="1"/>
    <col min="11524" max="11524" width="15.85546875" style="250" customWidth="1"/>
    <col min="11525" max="11525" width="0" style="250" hidden="1" customWidth="1"/>
    <col min="11526" max="11526" width="12.7109375" style="250" customWidth="1"/>
    <col min="11527" max="11527" width="18.42578125" style="250" customWidth="1"/>
    <col min="11528" max="11528" width="12.7109375" style="250" customWidth="1"/>
    <col min="11529" max="11529" width="16.140625" style="250" customWidth="1"/>
    <col min="11530" max="11530" width="0" style="250" hidden="1" customWidth="1"/>
    <col min="11531" max="11532" width="12.7109375" style="250" customWidth="1"/>
    <col min="11533" max="11533" width="8.85546875" style="250"/>
    <col min="11534" max="11534" width="8.85546875" style="250" customWidth="1"/>
    <col min="11535" max="11535" width="8.85546875" style="250"/>
    <col min="11536" max="11536" width="8.85546875" style="250" customWidth="1"/>
    <col min="11537" max="11776" width="8.85546875" style="250"/>
    <col min="11777" max="11777" width="3.85546875" style="250" customWidth="1"/>
    <col min="11778" max="11778" width="34.85546875" style="250" customWidth="1"/>
    <col min="11779" max="11779" width="16.85546875" style="250" customWidth="1"/>
    <col min="11780" max="11780" width="15.85546875" style="250" customWidth="1"/>
    <col min="11781" max="11781" width="0" style="250" hidden="1" customWidth="1"/>
    <col min="11782" max="11782" width="12.7109375" style="250" customWidth="1"/>
    <col min="11783" max="11783" width="18.42578125" style="250" customWidth="1"/>
    <col min="11784" max="11784" width="12.7109375" style="250" customWidth="1"/>
    <col min="11785" max="11785" width="16.140625" style="250" customWidth="1"/>
    <col min="11786" max="11786" width="0" style="250" hidden="1" customWidth="1"/>
    <col min="11787" max="11788" width="12.7109375" style="250" customWidth="1"/>
    <col min="11789" max="11789" width="8.85546875" style="250"/>
    <col min="11790" max="11790" width="8.85546875" style="250" customWidth="1"/>
    <col min="11791" max="11791" width="8.85546875" style="250"/>
    <col min="11792" max="11792" width="8.85546875" style="250" customWidth="1"/>
    <col min="11793" max="12032" width="8.85546875" style="250"/>
    <col min="12033" max="12033" width="3.85546875" style="250" customWidth="1"/>
    <col min="12034" max="12034" width="34.85546875" style="250" customWidth="1"/>
    <col min="12035" max="12035" width="16.85546875" style="250" customWidth="1"/>
    <col min="12036" max="12036" width="15.85546875" style="250" customWidth="1"/>
    <col min="12037" max="12037" width="0" style="250" hidden="1" customWidth="1"/>
    <col min="12038" max="12038" width="12.7109375" style="250" customWidth="1"/>
    <col min="12039" max="12039" width="18.42578125" style="250" customWidth="1"/>
    <col min="12040" max="12040" width="12.7109375" style="250" customWidth="1"/>
    <col min="12041" max="12041" width="16.140625" style="250" customWidth="1"/>
    <col min="12042" max="12042" width="0" style="250" hidden="1" customWidth="1"/>
    <col min="12043" max="12044" width="12.7109375" style="250" customWidth="1"/>
    <col min="12045" max="12045" width="8.85546875" style="250"/>
    <col min="12046" max="12046" width="8.85546875" style="250" customWidth="1"/>
    <col min="12047" max="12047" width="8.85546875" style="250"/>
    <col min="12048" max="12048" width="8.85546875" style="250" customWidth="1"/>
    <col min="12049" max="12288" width="8.85546875" style="250"/>
    <col min="12289" max="12289" width="3.85546875" style="250" customWidth="1"/>
    <col min="12290" max="12290" width="34.85546875" style="250" customWidth="1"/>
    <col min="12291" max="12291" width="16.85546875" style="250" customWidth="1"/>
    <col min="12292" max="12292" width="15.85546875" style="250" customWidth="1"/>
    <col min="12293" max="12293" width="0" style="250" hidden="1" customWidth="1"/>
    <col min="12294" max="12294" width="12.7109375" style="250" customWidth="1"/>
    <col min="12295" max="12295" width="18.42578125" style="250" customWidth="1"/>
    <col min="12296" max="12296" width="12.7109375" style="250" customWidth="1"/>
    <col min="12297" max="12297" width="16.140625" style="250" customWidth="1"/>
    <col min="12298" max="12298" width="0" style="250" hidden="1" customWidth="1"/>
    <col min="12299" max="12300" width="12.7109375" style="250" customWidth="1"/>
    <col min="12301" max="12301" width="8.85546875" style="250"/>
    <col min="12302" max="12302" width="8.85546875" style="250" customWidth="1"/>
    <col min="12303" max="12303" width="8.85546875" style="250"/>
    <col min="12304" max="12304" width="8.85546875" style="250" customWidth="1"/>
    <col min="12305" max="12544" width="8.85546875" style="250"/>
    <col min="12545" max="12545" width="3.85546875" style="250" customWidth="1"/>
    <col min="12546" max="12546" width="34.85546875" style="250" customWidth="1"/>
    <col min="12547" max="12547" width="16.85546875" style="250" customWidth="1"/>
    <col min="12548" max="12548" width="15.85546875" style="250" customWidth="1"/>
    <col min="12549" max="12549" width="0" style="250" hidden="1" customWidth="1"/>
    <col min="12550" max="12550" width="12.7109375" style="250" customWidth="1"/>
    <col min="12551" max="12551" width="18.42578125" style="250" customWidth="1"/>
    <col min="12552" max="12552" width="12.7109375" style="250" customWidth="1"/>
    <col min="12553" max="12553" width="16.140625" style="250" customWidth="1"/>
    <col min="12554" max="12554" width="0" style="250" hidden="1" customWidth="1"/>
    <col min="12555" max="12556" width="12.7109375" style="250" customWidth="1"/>
    <col min="12557" max="12557" width="8.85546875" style="250"/>
    <col min="12558" max="12558" width="8.85546875" style="250" customWidth="1"/>
    <col min="12559" max="12559" width="8.85546875" style="250"/>
    <col min="12560" max="12560" width="8.85546875" style="250" customWidth="1"/>
    <col min="12561" max="12800" width="8.85546875" style="250"/>
    <col min="12801" max="12801" width="3.85546875" style="250" customWidth="1"/>
    <col min="12802" max="12802" width="34.85546875" style="250" customWidth="1"/>
    <col min="12803" max="12803" width="16.85546875" style="250" customWidth="1"/>
    <col min="12804" max="12804" width="15.85546875" style="250" customWidth="1"/>
    <col min="12805" max="12805" width="0" style="250" hidden="1" customWidth="1"/>
    <col min="12806" max="12806" width="12.7109375" style="250" customWidth="1"/>
    <col min="12807" max="12807" width="18.42578125" style="250" customWidth="1"/>
    <col min="12808" max="12808" width="12.7109375" style="250" customWidth="1"/>
    <col min="12809" max="12809" width="16.140625" style="250" customWidth="1"/>
    <col min="12810" max="12810" width="0" style="250" hidden="1" customWidth="1"/>
    <col min="12811" max="12812" width="12.7109375" style="250" customWidth="1"/>
    <col min="12813" max="12813" width="8.85546875" style="250"/>
    <col min="12814" max="12814" width="8.85546875" style="250" customWidth="1"/>
    <col min="12815" max="12815" width="8.85546875" style="250"/>
    <col min="12816" max="12816" width="8.85546875" style="250" customWidth="1"/>
    <col min="12817" max="13056" width="8.85546875" style="250"/>
    <col min="13057" max="13057" width="3.85546875" style="250" customWidth="1"/>
    <col min="13058" max="13058" width="34.85546875" style="250" customWidth="1"/>
    <col min="13059" max="13059" width="16.85546875" style="250" customWidth="1"/>
    <col min="13060" max="13060" width="15.85546875" style="250" customWidth="1"/>
    <col min="13061" max="13061" width="0" style="250" hidden="1" customWidth="1"/>
    <col min="13062" max="13062" width="12.7109375" style="250" customWidth="1"/>
    <col min="13063" max="13063" width="18.42578125" style="250" customWidth="1"/>
    <col min="13064" max="13064" width="12.7109375" style="250" customWidth="1"/>
    <col min="13065" max="13065" width="16.140625" style="250" customWidth="1"/>
    <col min="13066" max="13066" width="0" style="250" hidden="1" customWidth="1"/>
    <col min="13067" max="13068" width="12.7109375" style="250" customWidth="1"/>
    <col min="13069" max="13069" width="8.85546875" style="250"/>
    <col min="13070" max="13070" width="8.85546875" style="250" customWidth="1"/>
    <col min="13071" max="13071" width="8.85546875" style="250"/>
    <col min="13072" max="13072" width="8.85546875" style="250" customWidth="1"/>
    <col min="13073" max="13312" width="8.85546875" style="250"/>
    <col min="13313" max="13313" width="3.85546875" style="250" customWidth="1"/>
    <col min="13314" max="13314" width="34.85546875" style="250" customWidth="1"/>
    <col min="13315" max="13315" width="16.85546875" style="250" customWidth="1"/>
    <col min="13316" max="13316" width="15.85546875" style="250" customWidth="1"/>
    <col min="13317" max="13317" width="0" style="250" hidden="1" customWidth="1"/>
    <col min="13318" max="13318" width="12.7109375" style="250" customWidth="1"/>
    <col min="13319" max="13319" width="18.42578125" style="250" customWidth="1"/>
    <col min="13320" max="13320" width="12.7109375" style="250" customWidth="1"/>
    <col min="13321" max="13321" width="16.140625" style="250" customWidth="1"/>
    <col min="13322" max="13322" width="0" style="250" hidden="1" customWidth="1"/>
    <col min="13323" max="13324" width="12.7109375" style="250" customWidth="1"/>
    <col min="13325" max="13325" width="8.85546875" style="250"/>
    <col min="13326" max="13326" width="8.85546875" style="250" customWidth="1"/>
    <col min="13327" max="13327" width="8.85546875" style="250"/>
    <col min="13328" max="13328" width="8.85546875" style="250" customWidth="1"/>
    <col min="13329" max="13568" width="8.85546875" style="250"/>
    <col min="13569" max="13569" width="3.85546875" style="250" customWidth="1"/>
    <col min="13570" max="13570" width="34.85546875" style="250" customWidth="1"/>
    <col min="13571" max="13571" width="16.85546875" style="250" customWidth="1"/>
    <col min="13572" max="13572" width="15.85546875" style="250" customWidth="1"/>
    <col min="13573" max="13573" width="0" style="250" hidden="1" customWidth="1"/>
    <col min="13574" max="13574" width="12.7109375" style="250" customWidth="1"/>
    <col min="13575" max="13575" width="18.42578125" style="250" customWidth="1"/>
    <col min="13576" max="13576" width="12.7109375" style="250" customWidth="1"/>
    <col min="13577" max="13577" width="16.140625" style="250" customWidth="1"/>
    <col min="13578" max="13578" width="0" style="250" hidden="1" customWidth="1"/>
    <col min="13579" max="13580" width="12.7109375" style="250" customWidth="1"/>
    <col min="13581" max="13581" width="8.85546875" style="250"/>
    <col min="13582" max="13582" width="8.85546875" style="250" customWidth="1"/>
    <col min="13583" max="13583" width="8.85546875" style="250"/>
    <col min="13584" max="13584" width="8.85546875" style="250" customWidth="1"/>
    <col min="13585" max="13824" width="8.85546875" style="250"/>
    <col min="13825" max="13825" width="3.85546875" style="250" customWidth="1"/>
    <col min="13826" max="13826" width="34.85546875" style="250" customWidth="1"/>
    <col min="13827" max="13827" width="16.85546875" style="250" customWidth="1"/>
    <col min="13828" max="13828" width="15.85546875" style="250" customWidth="1"/>
    <col min="13829" max="13829" width="0" style="250" hidden="1" customWidth="1"/>
    <col min="13830" max="13830" width="12.7109375" style="250" customWidth="1"/>
    <col min="13831" max="13831" width="18.42578125" style="250" customWidth="1"/>
    <col min="13832" max="13832" width="12.7109375" style="250" customWidth="1"/>
    <col min="13833" max="13833" width="16.140625" style="250" customWidth="1"/>
    <col min="13834" max="13834" width="0" style="250" hidden="1" customWidth="1"/>
    <col min="13835" max="13836" width="12.7109375" style="250" customWidth="1"/>
    <col min="13837" max="13837" width="8.85546875" style="250"/>
    <col min="13838" max="13838" width="8.85546875" style="250" customWidth="1"/>
    <col min="13839" max="13839" width="8.85546875" style="250"/>
    <col min="13840" max="13840" width="8.85546875" style="250" customWidth="1"/>
    <col min="13841" max="14080" width="8.85546875" style="250"/>
    <col min="14081" max="14081" width="3.85546875" style="250" customWidth="1"/>
    <col min="14082" max="14082" width="34.85546875" style="250" customWidth="1"/>
    <col min="14083" max="14083" width="16.85546875" style="250" customWidth="1"/>
    <col min="14084" max="14084" width="15.85546875" style="250" customWidth="1"/>
    <col min="14085" max="14085" width="0" style="250" hidden="1" customWidth="1"/>
    <col min="14086" max="14086" width="12.7109375" style="250" customWidth="1"/>
    <col min="14087" max="14087" width="18.42578125" style="250" customWidth="1"/>
    <col min="14088" max="14088" width="12.7109375" style="250" customWidth="1"/>
    <col min="14089" max="14089" width="16.140625" style="250" customWidth="1"/>
    <col min="14090" max="14090" width="0" style="250" hidden="1" customWidth="1"/>
    <col min="14091" max="14092" width="12.7109375" style="250" customWidth="1"/>
    <col min="14093" max="14093" width="8.85546875" style="250"/>
    <col min="14094" max="14094" width="8.85546875" style="250" customWidth="1"/>
    <col min="14095" max="14095" width="8.85546875" style="250"/>
    <col min="14096" max="14096" width="8.85546875" style="250" customWidth="1"/>
    <col min="14097" max="14336" width="8.85546875" style="250"/>
    <col min="14337" max="14337" width="3.85546875" style="250" customWidth="1"/>
    <col min="14338" max="14338" width="34.85546875" style="250" customWidth="1"/>
    <col min="14339" max="14339" width="16.85546875" style="250" customWidth="1"/>
    <col min="14340" max="14340" width="15.85546875" style="250" customWidth="1"/>
    <col min="14341" max="14341" width="0" style="250" hidden="1" customWidth="1"/>
    <col min="14342" max="14342" width="12.7109375" style="250" customWidth="1"/>
    <col min="14343" max="14343" width="18.42578125" style="250" customWidth="1"/>
    <col min="14344" max="14344" width="12.7109375" style="250" customWidth="1"/>
    <col min="14345" max="14345" width="16.140625" style="250" customWidth="1"/>
    <col min="14346" max="14346" width="0" style="250" hidden="1" customWidth="1"/>
    <col min="14347" max="14348" width="12.7109375" style="250" customWidth="1"/>
    <col min="14349" max="14349" width="8.85546875" style="250"/>
    <col min="14350" max="14350" width="8.85546875" style="250" customWidth="1"/>
    <col min="14351" max="14351" width="8.85546875" style="250"/>
    <col min="14352" max="14352" width="8.85546875" style="250" customWidth="1"/>
    <col min="14353" max="14592" width="8.85546875" style="250"/>
    <col min="14593" max="14593" width="3.85546875" style="250" customWidth="1"/>
    <col min="14594" max="14594" width="34.85546875" style="250" customWidth="1"/>
    <col min="14595" max="14595" width="16.85546875" style="250" customWidth="1"/>
    <col min="14596" max="14596" width="15.85546875" style="250" customWidth="1"/>
    <col min="14597" max="14597" width="0" style="250" hidden="1" customWidth="1"/>
    <col min="14598" max="14598" width="12.7109375" style="250" customWidth="1"/>
    <col min="14599" max="14599" width="18.42578125" style="250" customWidth="1"/>
    <col min="14600" max="14600" width="12.7109375" style="250" customWidth="1"/>
    <col min="14601" max="14601" width="16.140625" style="250" customWidth="1"/>
    <col min="14602" max="14602" width="0" style="250" hidden="1" customWidth="1"/>
    <col min="14603" max="14604" width="12.7109375" style="250" customWidth="1"/>
    <col min="14605" max="14605" width="8.85546875" style="250"/>
    <col min="14606" max="14606" width="8.85546875" style="250" customWidth="1"/>
    <col min="14607" max="14607" width="8.85546875" style="250"/>
    <col min="14608" max="14608" width="8.85546875" style="250" customWidth="1"/>
    <col min="14609" max="14848" width="8.85546875" style="250"/>
    <col min="14849" max="14849" width="3.85546875" style="250" customWidth="1"/>
    <col min="14850" max="14850" width="34.85546875" style="250" customWidth="1"/>
    <col min="14851" max="14851" width="16.85546875" style="250" customWidth="1"/>
    <col min="14852" max="14852" width="15.85546875" style="250" customWidth="1"/>
    <col min="14853" max="14853" width="0" style="250" hidden="1" customWidth="1"/>
    <col min="14854" max="14854" width="12.7109375" style="250" customWidth="1"/>
    <col min="14855" max="14855" width="18.42578125" style="250" customWidth="1"/>
    <col min="14856" max="14856" width="12.7109375" style="250" customWidth="1"/>
    <col min="14857" max="14857" width="16.140625" style="250" customWidth="1"/>
    <col min="14858" max="14858" width="0" style="250" hidden="1" customWidth="1"/>
    <col min="14859" max="14860" width="12.7109375" style="250" customWidth="1"/>
    <col min="14861" max="14861" width="8.85546875" style="250"/>
    <col min="14862" max="14862" width="8.85546875" style="250" customWidth="1"/>
    <col min="14863" max="14863" width="8.85546875" style="250"/>
    <col min="14864" max="14864" width="8.85546875" style="250" customWidth="1"/>
    <col min="14865" max="15104" width="8.85546875" style="250"/>
    <col min="15105" max="15105" width="3.85546875" style="250" customWidth="1"/>
    <col min="15106" max="15106" width="34.85546875" style="250" customWidth="1"/>
    <col min="15107" max="15107" width="16.85546875" style="250" customWidth="1"/>
    <col min="15108" max="15108" width="15.85546875" style="250" customWidth="1"/>
    <col min="15109" max="15109" width="0" style="250" hidden="1" customWidth="1"/>
    <col min="15110" max="15110" width="12.7109375" style="250" customWidth="1"/>
    <col min="15111" max="15111" width="18.42578125" style="250" customWidth="1"/>
    <col min="15112" max="15112" width="12.7109375" style="250" customWidth="1"/>
    <col min="15113" max="15113" width="16.140625" style="250" customWidth="1"/>
    <col min="15114" max="15114" width="0" style="250" hidden="1" customWidth="1"/>
    <col min="15115" max="15116" width="12.7109375" style="250" customWidth="1"/>
    <col min="15117" max="15117" width="8.85546875" style="250"/>
    <col min="15118" max="15118" width="8.85546875" style="250" customWidth="1"/>
    <col min="15119" max="15119" width="8.85546875" style="250"/>
    <col min="15120" max="15120" width="8.85546875" style="250" customWidth="1"/>
    <col min="15121" max="15360" width="8.85546875" style="250"/>
    <col min="15361" max="15361" width="3.85546875" style="250" customWidth="1"/>
    <col min="15362" max="15362" width="34.85546875" style="250" customWidth="1"/>
    <col min="15363" max="15363" width="16.85546875" style="250" customWidth="1"/>
    <col min="15364" max="15364" width="15.85546875" style="250" customWidth="1"/>
    <col min="15365" max="15365" width="0" style="250" hidden="1" customWidth="1"/>
    <col min="15366" max="15366" width="12.7109375" style="250" customWidth="1"/>
    <col min="15367" max="15367" width="18.42578125" style="250" customWidth="1"/>
    <col min="15368" max="15368" width="12.7109375" style="250" customWidth="1"/>
    <col min="15369" max="15369" width="16.140625" style="250" customWidth="1"/>
    <col min="15370" max="15370" width="0" style="250" hidden="1" customWidth="1"/>
    <col min="15371" max="15372" width="12.7109375" style="250" customWidth="1"/>
    <col min="15373" max="15373" width="8.85546875" style="250"/>
    <col min="15374" max="15374" width="8.85546875" style="250" customWidth="1"/>
    <col min="15375" max="15375" width="8.85546875" style="250"/>
    <col min="15376" max="15376" width="8.85546875" style="250" customWidth="1"/>
    <col min="15377" max="15616" width="8.85546875" style="250"/>
    <col min="15617" max="15617" width="3.85546875" style="250" customWidth="1"/>
    <col min="15618" max="15618" width="34.85546875" style="250" customWidth="1"/>
    <col min="15619" max="15619" width="16.85546875" style="250" customWidth="1"/>
    <col min="15620" max="15620" width="15.85546875" style="250" customWidth="1"/>
    <col min="15621" max="15621" width="0" style="250" hidden="1" customWidth="1"/>
    <col min="15622" max="15622" width="12.7109375" style="250" customWidth="1"/>
    <col min="15623" max="15623" width="18.42578125" style="250" customWidth="1"/>
    <col min="15624" max="15624" width="12.7109375" style="250" customWidth="1"/>
    <col min="15625" max="15625" width="16.140625" style="250" customWidth="1"/>
    <col min="15626" max="15626" width="0" style="250" hidden="1" customWidth="1"/>
    <col min="15627" max="15628" width="12.7109375" style="250" customWidth="1"/>
    <col min="15629" max="15629" width="8.85546875" style="250"/>
    <col min="15630" max="15630" width="8.85546875" style="250" customWidth="1"/>
    <col min="15631" max="15631" width="8.85546875" style="250"/>
    <col min="15632" max="15632" width="8.85546875" style="250" customWidth="1"/>
    <col min="15633" max="15872" width="8.85546875" style="250"/>
    <col min="15873" max="15873" width="3.85546875" style="250" customWidth="1"/>
    <col min="15874" max="15874" width="34.85546875" style="250" customWidth="1"/>
    <col min="15875" max="15875" width="16.85546875" style="250" customWidth="1"/>
    <col min="15876" max="15876" width="15.85546875" style="250" customWidth="1"/>
    <col min="15877" max="15877" width="0" style="250" hidden="1" customWidth="1"/>
    <col min="15878" max="15878" width="12.7109375" style="250" customWidth="1"/>
    <col min="15879" max="15879" width="18.42578125" style="250" customWidth="1"/>
    <col min="15880" max="15880" width="12.7109375" style="250" customWidth="1"/>
    <col min="15881" max="15881" width="16.140625" style="250" customWidth="1"/>
    <col min="15882" max="15882" width="0" style="250" hidden="1" customWidth="1"/>
    <col min="15883" max="15884" width="12.7109375" style="250" customWidth="1"/>
    <col min="15885" max="15885" width="8.85546875" style="250"/>
    <col min="15886" max="15886" width="8.85546875" style="250" customWidth="1"/>
    <col min="15887" max="15887" width="8.85546875" style="250"/>
    <col min="15888" max="15888" width="8.85546875" style="250" customWidth="1"/>
    <col min="15889" max="16128" width="8.85546875" style="250"/>
    <col min="16129" max="16129" width="3.85546875" style="250" customWidth="1"/>
    <col min="16130" max="16130" width="34.85546875" style="250" customWidth="1"/>
    <col min="16131" max="16131" width="16.85546875" style="250" customWidth="1"/>
    <col min="16132" max="16132" width="15.85546875" style="250" customWidth="1"/>
    <col min="16133" max="16133" width="0" style="250" hidden="1" customWidth="1"/>
    <col min="16134" max="16134" width="12.7109375" style="250" customWidth="1"/>
    <col min="16135" max="16135" width="18.42578125" style="250" customWidth="1"/>
    <col min="16136" max="16136" width="12.7109375" style="250" customWidth="1"/>
    <col min="16137" max="16137" width="16.140625" style="250" customWidth="1"/>
    <col min="16138" max="16138" width="0" style="250" hidden="1" customWidth="1"/>
    <col min="16139" max="16140" width="12.7109375" style="250" customWidth="1"/>
    <col min="16141" max="16141" width="8.85546875" style="250"/>
    <col min="16142" max="16142" width="8.85546875" style="250" customWidth="1"/>
    <col min="16143" max="16143" width="8.85546875" style="250"/>
    <col min="16144" max="16144" width="8.85546875" style="250" customWidth="1"/>
    <col min="16145" max="16384" width="8.85546875" style="250"/>
  </cols>
  <sheetData>
    <row r="1" spans="1:18" ht="18.75" x14ac:dyDescent="0.3">
      <c r="A1" s="627" t="s">
        <v>745</v>
      </c>
      <c r="B1" s="627"/>
      <c r="C1" s="627"/>
      <c r="D1" s="343"/>
      <c r="E1" s="635" t="s">
        <v>752</v>
      </c>
      <c r="F1" s="635"/>
      <c r="G1" s="635"/>
      <c r="H1" s="635"/>
      <c r="I1" s="635"/>
      <c r="J1" s="635"/>
      <c r="K1" s="635"/>
    </row>
    <row r="2" spans="1:18" ht="18.75" x14ac:dyDescent="0.3">
      <c r="A2" s="634" t="s">
        <v>746</v>
      </c>
      <c r="B2" s="634"/>
      <c r="C2" s="580"/>
      <c r="D2" s="274"/>
      <c r="E2" s="274"/>
      <c r="F2" s="276"/>
      <c r="G2" s="276"/>
      <c r="H2" s="582"/>
      <c r="I2" s="276"/>
      <c r="J2" s="276"/>
      <c r="K2" s="276"/>
    </row>
    <row r="3" spans="1:18" ht="11.25" customHeight="1" x14ac:dyDescent="0.25">
      <c r="A3" s="344"/>
      <c r="B3" s="277"/>
      <c r="C3" s="275"/>
      <c r="D3" s="277"/>
      <c r="E3" s="274"/>
      <c r="F3" s="276"/>
      <c r="G3" s="276"/>
      <c r="H3" s="582"/>
      <c r="I3" s="276"/>
      <c r="J3" s="276"/>
      <c r="K3" s="276"/>
    </row>
    <row r="4" spans="1:18" ht="15.75" x14ac:dyDescent="0.25">
      <c r="A4" s="636" t="s">
        <v>696</v>
      </c>
      <c r="B4" s="637"/>
      <c r="C4" s="637"/>
      <c r="D4" s="637"/>
      <c r="E4" s="637"/>
      <c r="F4" s="637"/>
      <c r="G4" s="637"/>
      <c r="H4" s="637"/>
      <c r="I4" s="637"/>
      <c r="J4" s="637"/>
      <c r="K4" s="637"/>
      <c r="L4" s="345"/>
      <c r="M4" s="345"/>
      <c r="N4" s="345"/>
      <c r="O4" s="345"/>
      <c r="P4" s="345"/>
      <c r="Q4" s="345"/>
      <c r="R4" s="345"/>
    </row>
    <row r="5" spans="1:18" ht="19.5" customHeight="1" x14ac:dyDescent="0.25">
      <c r="A5" s="637"/>
      <c r="B5" s="637"/>
      <c r="C5" s="637"/>
      <c r="D5" s="637"/>
      <c r="E5" s="637"/>
      <c r="F5" s="637"/>
      <c r="G5" s="637"/>
      <c r="H5" s="637"/>
      <c r="I5" s="637"/>
      <c r="J5" s="637"/>
      <c r="K5" s="637"/>
      <c r="L5" s="345"/>
      <c r="M5" s="345"/>
      <c r="N5" s="345"/>
      <c r="O5" s="345"/>
      <c r="P5" s="345"/>
      <c r="Q5" s="345"/>
      <c r="R5" s="345"/>
    </row>
    <row r="6" spans="1:18" ht="21" customHeight="1" x14ac:dyDescent="0.25">
      <c r="A6" s="639" t="s">
        <v>751</v>
      </c>
      <c r="B6" s="633"/>
      <c r="C6" s="633"/>
      <c r="D6" s="633"/>
      <c r="E6" s="633"/>
      <c r="F6" s="633"/>
      <c r="G6" s="633"/>
      <c r="H6" s="633"/>
      <c r="I6" s="633"/>
      <c r="J6" s="633"/>
      <c r="K6" s="633"/>
      <c r="L6" s="345"/>
      <c r="M6" s="345"/>
      <c r="N6" s="345"/>
      <c r="O6" s="345"/>
      <c r="P6" s="345"/>
      <c r="Q6" s="345"/>
      <c r="R6" s="345"/>
    </row>
    <row r="7" spans="1:18" ht="9" customHeight="1" x14ac:dyDescent="0.25">
      <c r="A7" s="638" t="s">
        <v>303</v>
      </c>
      <c r="B7" s="638"/>
      <c r="C7" s="638"/>
      <c r="D7" s="638"/>
      <c r="E7" s="638"/>
      <c r="F7" s="638"/>
      <c r="G7" s="638"/>
      <c r="H7" s="638"/>
      <c r="I7" s="638"/>
      <c r="J7" s="638"/>
      <c r="K7" s="638"/>
      <c r="L7" s="345"/>
      <c r="M7" s="345"/>
      <c r="N7" s="345"/>
      <c r="O7" s="345"/>
      <c r="P7" s="345"/>
      <c r="Q7" s="345"/>
      <c r="R7" s="345"/>
    </row>
    <row r="8" spans="1:18" s="349" customFormat="1" ht="46.5" customHeight="1" x14ac:dyDescent="0.2">
      <c r="A8" s="346" t="s">
        <v>0</v>
      </c>
      <c r="B8" s="347" t="s">
        <v>351</v>
      </c>
      <c r="C8" s="348" t="s">
        <v>5</v>
      </c>
      <c r="D8" s="272" t="s">
        <v>367</v>
      </c>
      <c r="E8" s="272" t="s">
        <v>323</v>
      </c>
      <c r="F8" s="272" t="s">
        <v>368</v>
      </c>
      <c r="G8" s="272" t="s">
        <v>491</v>
      </c>
      <c r="H8" s="583" t="s">
        <v>693</v>
      </c>
      <c r="I8" s="272" t="s">
        <v>46</v>
      </c>
      <c r="J8" s="272"/>
      <c r="K8" s="272" t="s">
        <v>52</v>
      </c>
      <c r="L8" s="345"/>
      <c r="M8" s="345"/>
      <c r="N8" s="345"/>
      <c r="O8" s="345"/>
      <c r="P8" s="345"/>
      <c r="Q8" s="345"/>
      <c r="R8" s="345"/>
    </row>
    <row r="9" spans="1:18" s="353" customFormat="1" x14ac:dyDescent="0.2">
      <c r="A9" s="350" t="s">
        <v>460</v>
      </c>
      <c r="B9" s="351" t="s">
        <v>461</v>
      </c>
      <c r="C9" s="351" t="s">
        <v>463</v>
      </c>
      <c r="D9" s="351">
        <v>4</v>
      </c>
      <c r="E9" s="351">
        <v>1</v>
      </c>
      <c r="F9" s="351">
        <v>2</v>
      </c>
      <c r="G9" s="351">
        <v>3</v>
      </c>
      <c r="H9" s="584"/>
      <c r="I9" s="351"/>
      <c r="J9" s="351"/>
      <c r="K9" s="351">
        <v>4</v>
      </c>
      <c r="L9" s="352"/>
      <c r="M9" s="352"/>
      <c r="N9" s="352"/>
      <c r="O9" s="352"/>
      <c r="P9" s="352"/>
      <c r="Q9" s="352"/>
      <c r="R9" s="352"/>
    </row>
    <row r="10" spans="1:18" s="357" customFormat="1" ht="15.75" x14ac:dyDescent="0.25">
      <c r="A10" s="354"/>
      <c r="B10" s="355" t="s">
        <v>249</v>
      </c>
      <c r="C10" s="249"/>
      <c r="D10" s="249"/>
      <c r="E10" s="249"/>
      <c r="F10" s="249"/>
      <c r="G10" s="249"/>
      <c r="H10" s="585"/>
      <c r="I10" s="249"/>
      <c r="J10" s="249"/>
      <c r="K10" s="249"/>
      <c r="L10" s="356"/>
      <c r="M10" s="356"/>
      <c r="N10" s="356"/>
      <c r="O10" s="356"/>
      <c r="P10" s="356"/>
      <c r="Q10" s="356"/>
      <c r="R10" s="356"/>
    </row>
    <row r="11" spans="1:18" s="357" customFormat="1" ht="15.75" x14ac:dyDescent="0.25">
      <c r="A11" s="354" t="s">
        <v>6</v>
      </c>
      <c r="B11" s="240" t="s">
        <v>472</v>
      </c>
      <c r="C11" s="358"/>
      <c r="D11" s="358"/>
      <c r="E11" s="358"/>
      <c r="F11" s="358"/>
      <c r="G11" s="358"/>
      <c r="H11" s="586"/>
      <c r="I11" s="358"/>
      <c r="J11" s="358"/>
      <c r="K11" s="360"/>
      <c r="L11" s="356"/>
      <c r="M11" s="356"/>
      <c r="N11" s="356"/>
      <c r="O11" s="356"/>
      <c r="P11" s="356"/>
      <c r="Q11" s="356"/>
      <c r="R11" s="356"/>
    </row>
    <row r="12" spans="1:18" s="601" customFormat="1" ht="33.75" customHeight="1" x14ac:dyDescent="0.25">
      <c r="A12" s="596" t="s">
        <v>250</v>
      </c>
      <c r="B12" s="597" t="s">
        <v>474</v>
      </c>
      <c r="C12" s="598"/>
      <c r="D12" s="598"/>
      <c r="E12" s="598"/>
      <c r="F12" s="598"/>
      <c r="G12" s="598"/>
      <c r="H12" s="599"/>
      <c r="I12" s="598"/>
      <c r="J12" s="598"/>
      <c r="K12" s="598"/>
      <c r="L12" s="600"/>
      <c r="M12" s="600"/>
      <c r="N12" s="600"/>
      <c r="O12" s="600"/>
      <c r="P12" s="600"/>
      <c r="Q12" s="600"/>
      <c r="R12" s="600"/>
    </row>
    <row r="13" spans="1:18" s="349" customFormat="1" ht="15.75" x14ac:dyDescent="0.25">
      <c r="A13" s="362"/>
      <c r="B13" s="243" t="s">
        <v>354</v>
      </c>
      <c r="C13" s="243">
        <f>SUM(D13:I13)</f>
        <v>22691421500</v>
      </c>
      <c r="D13" s="243">
        <f>D21+D29</f>
        <v>0</v>
      </c>
      <c r="E13" s="243">
        <f>E21+E29</f>
        <v>0</v>
      </c>
      <c r="F13" s="243">
        <f>F21+F29</f>
        <v>0</v>
      </c>
      <c r="G13" s="243">
        <f>G21+G29</f>
        <v>4060455000</v>
      </c>
      <c r="H13" s="573"/>
      <c r="I13" s="243">
        <f>[1]PL09!$M$42</f>
        <v>18630966500</v>
      </c>
      <c r="J13" s="243"/>
      <c r="K13" s="243"/>
      <c r="L13" s="345"/>
      <c r="M13" s="345"/>
      <c r="N13" s="345"/>
      <c r="O13" s="345"/>
      <c r="P13" s="345"/>
      <c r="Q13" s="345"/>
      <c r="R13" s="345"/>
    </row>
    <row r="14" spans="1:18" s="349" customFormat="1" ht="15.75" x14ac:dyDescent="0.25">
      <c r="A14" s="362"/>
      <c r="B14" s="243" t="s">
        <v>355</v>
      </c>
      <c r="C14" s="243">
        <f t="shared" ref="C14:C16" si="0">SUM(D14:I14)</f>
        <v>0</v>
      </c>
      <c r="D14" s="243"/>
      <c r="E14" s="243"/>
      <c r="F14" s="243"/>
      <c r="G14" s="243"/>
      <c r="H14" s="573"/>
      <c r="I14" s="243"/>
      <c r="J14" s="243"/>
      <c r="K14" s="243"/>
      <c r="L14" s="345"/>
      <c r="M14" s="345"/>
      <c r="N14" s="345"/>
      <c r="O14" s="345"/>
      <c r="P14" s="345"/>
      <c r="Q14" s="345"/>
      <c r="R14" s="345"/>
    </row>
    <row r="15" spans="1:18" s="349" customFormat="1" ht="15.75" x14ac:dyDescent="0.25">
      <c r="A15" s="362"/>
      <c r="B15" s="243" t="s">
        <v>356</v>
      </c>
      <c r="C15" s="243">
        <f t="shared" si="0"/>
        <v>0</v>
      </c>
      <c r="D15" s="243"/>
      <c r="E15" s="243"/>
      <c r="F15" s="243"/>
      <c r="G15" s="243"/>
      <c r="H15" s="573"/>
      <c r="I15" s="243"/>
      <c r="J15" s="243"/>
      <c r="K15" s="243"/>
      <c r="L15" s="345"/>
      <c r="M15" s="345"/>
      <c r="N15" s="345"/>
      <c r="O15" s="345"/>
      <c r="P15" s="345"/>
      <c r="Q15" s="345"/>
      <c r="R15" s="345"/>
    </row>
    <row r="16" spans="1:18" s="349" customFormat="1" ht="15.75" x14ac:dyDescent="0.25">
      <c r="A16" s="362"/>
      <c r="B16" s="243" t="s">
        <v>357</v>
      </c>
      <c r="C16" s="243">
        <f t="shared" si="0"/>
        <v>22691421500</v>
      </c>
      <c r="D16" s="248">
        <f>D13-D14+D15</f>
        <v>0</v>
      </c>
      <c r="E16" s="248">
        <f t="shared" ref="E16:F16" si="1">E13-E14+E15</f>
        <v>0</v>
      </c>
      <c r="F16" s="248">
        <f t="shared" si="1"/>
        <v>0</v>
      </c>
      <c r="G16" s="248">
        <f t="shared" ref="G16" si="2">G13-G14+G15</f>
        <v>4060455000</v>
      </c>
      <c r="H16" s="587"/>
      <c r="I16" s="248">
        <f t="shared" ref="I16" si="3">I13-I14+I15</f>
        <v>18630966500</v>
      </c>
      <c r="J16" s="248"/>
      <c r="K16" s="243"/>
      <c r="L16" s="345"/>
      <c r="M16" s="345"/>
      <c r="N16" s="345"/>
      <c r="O16" s="345"/>
      <c r="P16" s="345"/>
      <c r="Q16" s="345"/>
      <c r="R16" s="345"/>
    </row>
    <row r="17" spans="1:18" s="349" customFormat="1" ht="15.75" x14ac:dyDescent="0.25">
      <c r="A17" s="362"/>
      <c r="B17" s="243" t="s">
        <v>358</v>
      </c>
      <c r="C17" s="243">
        <f>SUM(D17:I17)</f>
        <v>15217921500</v>
      </c>
      <c r="D17" s="243">
        <f>D25+D33</f>
        <v>0</v>
      </c>
      <c r="E17" s="243">
        <f>E25+E33</f>
        <v>0</v>
      </c>
      <c r="F17" s="243">
        <f>F25+F33</f>
        <v>0</v>
      </c>
      <c r="G17" s="243">
        <f>G25+G33</f>
        <v>3964571000</v>
      </c>
      <c r="H17" s="573"/>
      <c r="I17" s="243">
        <v>11253350500</v>
      </c>
      <c r="J17" s="243"/>
      <c r="K17" s="243"/>
      <c r="L17" s="345"/>
      <c r="M17" s="345"/>
      <c r="N17" s="345"/>
      <c r="O17" s="345"/>
      <c r="P17" s="345"/>
      <c r="Q17" s="345"/>
      <c r="R17" s="345"/>
    </row>
    <row r="18" spans="1:18" s="349" customFormat="1" ht="15.75" x14ac:dyDescent="0.25">
      <c r="A18" s="362"/>
      <c r="B18" s="243" t="s">
        <v>359</v>
      </c>
      <c r="C18" s="243">
        <f>SUM(D18:I18)</f>
        <v>7473500000</v>
      </c>
      <c r="D18" s="243">
        <f>D16-D17</f>
        <v>0</v>
      </c>
      <c r="E18" s="243">
        <f t="shared" ref="E18:F18" si="4">E16-E17</f>
        <v>0</v>
      </c>
      <c r="F18" s="243">
        <f t="shared" si="4"/>
        <v>0</v>
      </c>
      <c r="G18" s="243">
        <f>G16-G17</f>
        <v>95884000</v>
      </c>
      <c r="H18" s="573"/>
      <c r="I18" s="243">
        <f t="shared" ref="I18" si="5">I16-I17</f>
        <v>7377616000</v>
      </c>
      <c r="J18" s="243"/>
      <c r="K18" s="243"/>
      <c r="L18" s="345"/>
      <c r="M18" s="345"/>
      <c r="N18" s="345"/>
      <c r="O18" s="345"/>
      <c r="P18" s="345"/>
      <c r="Q18" s="345"/>
      <c r="R18" s="345"/>
    </row>
    <row r="19" spans="1:18" s="349" customFormat="1" ht="15.75" x14ac:dyDescent="0.25">
      <c r="A19" s="362"/>
      <c r="B19" s="243" t="s">
        <v>360</v>
      </c>
      <c r="C19" s="359">
        <f>IF(C16&lt;&gt;0,C17/C16,"")</f>
        <v>0.67064645994081951</v>
      </c>
      <c r="D19" s="359" t="str">
        <f>IF(D16&lt;&gt;0,D17/D16,"")</f>
        <v/>
      </c>
      <c r="E19" s="359" t="str">
        <f>IF(E16&lt;&gt;0,E17/E16,"")</f>
        <v/>
      </c>
      <c r="F19" s="359" t="str">
        <f>IF(F16&lt;&gt;0,F17/F16,"")</f>
        <v/>
      </c>
      <c r="G19" s="359">
        <f>IF(G16&lt;&gt;0,G17/G16,"")</f>
        <v>0.97638589763955019</v>
      </c>
      <c r="H19" s="588"/>
      <c r="I19" s="359"/>
      <c r="J19" s="359"/>
      <c r="K19" s="359"/>
      <c r="L19" s="345"/>
      <c r="M19" s="345"/>
      <c r="N19" s="345"/>
      <c r="O19" s="345"/>
      <c r="P19" s="345"/>
      <c r="Q19" s="345"/>
      <c r="R19" s="345"/>
    </row>
    <row r="20" spans="1:18" s="353" customFormat="1" ht="60" x14ac:dyDescent="0.25">
      <c r="A20" s="363" t="s">
        <v>9</v>
      </c>
      <c r="B20" s="364" t="s">
        <v>475</v>
      </c>
      <c r="C20" s="256"/>
      <c r="D20" s="256"/>
      <c r="E20" s="256"/>
      <c r="F20" s="256"/>
      <c r="G20" s="256"/>
      <c r="H20" s="589"/>
      <c r="I20" s="256"/>
      <c r="J20" s="256"/>
      <c r="K20" s="256"/>
      <c r="L20" s="352"/>
      <c r="M20" s="352"/>
      <c r="N20" s="352"/>
      <c r="O20" s="352"/>
      <c r="P20" s="352"/>
      <c r="Q20" s="352"/>
      <c r="R20" s="352"/>
    </row>
    <row r="21" spans="1:18" s="349" customFormat="1" ht="15.75" x14ac:dyDescent="0.25">
      <c r="A21" s="362"/>
      <c r="B21" s="243" t="s">
        <v>354</v>
      </c>
      <c r="C21" s="243">
        <f t="shared" ref="C21:C26" si="6">SUM(D21:I21)</f>
        <v>38565000</v>
      </c>
      <c r="D21" s="243">
        <v>0</v>
      </c>
      <c r="E21" s="243">
        <v>0</v>
      </c>
      <c r="F21" s="248"/>
      <c r="G21" s="243">
        <v>38565000</v>
      </c>
      <c r="H21" s="573"/>
      <c r="I21" s="243"/>
      <c r="J21" s="243"/>
      <c r="K21" s="243"/>
      <c r="L21" s="345"/>
      <c r="M21" s="345"/>
      <c r="N21" s="345"/>
      <c r="O21" s="345"/>
      <c r="P21" s="345"/>
      <c r="Q21" s="345"/>
      <c r="R21" s="345"/>
    </row>
    <row r="22" spans="1:18" s="349" customFormat="1" ht="15.75" x14ac:dyDescent="0.25">
      <c r="A22" s="362"/>
      <c r="B22" s="243" t="s">
        <v>355</v>
      </c>
      <c r="C22" s="243">
        <f t="shared" si="6"/>
        <v>0</v>
      </c>
      <c r="D22" s="243">
        <f>D30+D62</f>
        <v>0</v>
      </c>
      <c r="E22" s="243">
        <f>E30+E62</f>
        <v>0</v>
      </c>
      <c r="F22" s="243"/>
      <c r="G22" s="243">
        <f>G30+G62</f>
        <v>0</v>
      </c>
      <c r="H22" s="573"/>
      <c r="I22" s="243"/>
      <c r="J22" s="243"/>
      <c r="K22" s="243"/>
      <c r="L22" s="345"/>
      <c r="M22" s="345"/>
      <c r="N22" s="345"/>
      <c r="O22" s="345"/>
      <c r="P22" s="345"/>
      <c r="Q22" s="345"/>
      <c r="R22" s="345"/>
    </row>
    <row r="23" spans="1:18" s="349" customFormat="1" ht="15.75" x14ac:dyDescent="0.25">
      <c r="A23" s="362"/>
      <c r="B23" s="243" t="s">
        <v>356</v>
      </c>
      <c r="C23" s="243">
        <f t="shared" si="6"/>
        <v>0</v>
      </c>
      <c r="D23" s="243">
        <f>D31+D63</f>
        <v>0</v>
      </c>
      <c r="E23" s="243">
        <f>E31+E63</f>
        <v>0</v>
      </c>
      <c r="F23" s="243"/>
      <c r="G23" s="243">
        <f>G31+G63</f>
        <v>0</v>
      </c>
      <c r="H23" s="573"/>
      <c r="I23" s="243"/>
      <c r="J23" s="243"/>
      <c r="K23" s="243"/>
      <c r="L23" s="345"/>
      <c r="M23" s="345"/>
      <c r="N23" s="345"/>
      <c r="O23" s="345"/>
      <c r="P23" s="345"/>
      <c r="Q23" s="345"/>
      <c r="R23" s="345"/>
    </row>
    <row r="24" spans="1:18" s="349" customFormat="1" ht="15.75" x14ac:dyDescent="0.25">
      <c r="A24" s="362"/>
      <c r="B24" s="243" t="s">
        <v>357</v>
      </c>
      <c r="C24" s="243">
        <f>SUM(D24:I24)</f>
        <v>38565000</v>
      </c>
      <c r="D24" s="243">
        <v>0</v>
      </c>
      <c r="E24" s="243">
        <f>E32+E64</f>
        <v>0</v>
      </c>
      <c r="F24" s="248"/>
      <c r="G24" s="248">
        <f>G21-G22+G23</f>
        <v>38565000</v>
      </c>
      <c r="H24" s="587"/>
      <c r="I24" s="248"/>
      <c r="J24" s="248"/>
      <c r="K24" s="243"/>
      <c r="L24" s="345"/>
      <c r="M24" s="345"/>
      <c r="N24" s="345"/>
      <c r="O24" s="345"/>
      <c r="P24" s="345"/>
      <c r="Q24" s="345"/>
      <c r="R24" s="345"/>
    </row>
    <row r="25" spans="1:18" s="349" customFormat="1" ht="15.75" x14ac:dyDescent="0.25">
      <c r="A25" s="362"/>
      <c r="B25" s="243" t="s">
        <v>358</v>
      </c>
      <c r="C25" s="243">
        <f t="shared" si="6"/>
        <v>38565000</v>
      </c>
      <c r="D25" s="243">
        <v>0</v>
      </c>
      <c r="E25" s="243">
        <f>E33+E65</f>
        <v>0</v>
      </c>
      <c r="F25" s="243"/>
      <c r="G25" s="248">
        <f>G22-G23+G24</f>
        <v>38565000</v>
      </c>
      <c r="H25" s="573"/>
      <c r="I25" s="243"/>
      <c r="J25" s="243"/>
      <c r="K25" s="243"/>
      <c r="L25" s="345"/>
      <c r="M25" s="345"/>
      <c r="N25" s="345"/>
      <c r="O25" s="345"/>
      <c r="P25" s="345"/>
      <c r="Q25" s="345"/>
      <c r="R25" s="345"/>
    </row>
    <row r="26" spans="1:18" s="349" customFormat="1" ht="15.75" x14ac:dyDescent="0.25">
      <c r="A26" s="362"/>
      <c r="B26" s="243" t="s">
        <v>359</v>
      </c>
      <c r="C26" s="243">
        <f t="shared" si="6"/>
        <v>0</v>
      </c>
      <c r="D26" s="243">
        <f>D34+D66</f>
        <v>0</v>
      </c>
      <c r="E26" s="243">
        <f>E34+E66</f>
        <v>0</v>
      </c>
      <c r="F26" s="243"/>
      <c r="G26" s="243">
        <f>G24-G25</f>
        <v>0</v>
      </c>
      <c r="H26" s="573"/>
      <c r="I26" s="243"/>
      <c r="J26" s="243"/>
      <c r="K26" s="243"/>
      <c r="L26" s="345"/>
      <c r="M26" s="345"/>
      <c r="N26" s="345"/>
      <c r="O26" s="345"/>
      <c r="P26" s="345"/>
      <c r="Q26" s="345"/>
      <c r="R26" s="345"/>
    </row>
    <row r="27" spans="1:18" s="349" customFormat="1" ht="15.75" x14ac:dyDescent="0.25">
      <c r="A27" s="362"/>
      <c r="B27" s="243" t="s">
        <v>360</v>
      </c>
      <c r="C27" s="359">
        <f>IF(C24&lt;&gt;0,C25/C24,"")</f>
        <v>1</v>
      </c>
      <c r="D27" s="359" t="str">
        <f>IF(D24&lt;&gt;0,D25/D24,"")</f>
        <v/>
      </c>
      <c r="E27" s="359" t="str">
        <f t="shared" ref="E27:I27" si="7">IF(E24&lt;&gt;0,E25/E24,"")</f>
        <v/>
      </c>
      <c r="F27" s="359"/>
      <c r="G27" s="359">
        <f t="shared" si="7"/>
        <v>1</v>
      </c>
      <c r="H27" s="588" t="str">
        <f t="shared" si="7"/>
        <v/>
      </c>
      <c r="I27" s="359" t="str">
        <f t="shared" si="7"/>
        <v/>
      </c>
      <c r="J27" s="359"/>
      <c r="K27" s="243"/>
      <c r="L27" s="345"/>
      <c r="M27" s="345"/>
      <c r="N27" s="345"/>
      <c r="O27" s="345"/>
      <c r="P27" s="345"/>
      <c r="Q27" s="345"/>
      <c r="R27" s="345"/>
    </row>
    <row r="28" spans="1:18" s="353" customFormat="1" ht="32.25" customHeight="1" x14ac:dyDescent="0.25">
      <c r="A28" s="363" t="s">
        <v>10</v>
      </c>
      <c r="B28" s="365" t="s">
        <v>476</v>
      </c>
      <c r="C28" s="256"/>
      <c r="D28" s="256"/>
      <c r="E28" s="256"/>
      <c r="F28" s="256"/>
      <c r="G28" s="256"/>
      <c r="H28" s="589"/>
      <c r="I28" s="256"/>
      <c r="J28" s="256"/>
      <c r="K28" s="256"/>
      <c r="L28" s="352"/>
      <c r="M28" s="352"/>
      <c r="N28" s="352"/>
      <c r="O28" s="352"/>
      <c r="P28" s="352"/>
      <c r="Q28" s="352"/>
      <c r="R28" s="352"/>
    </row>
    <row r="29" spans="1:18" s="349" customFormat="1" ht="15.75" x14ac:dyDescent="0.25">
      <c r="A29" s="362"/>
      <c r="B29" s="243" t="s">
        <v>354</v>
      </c>
      <c r="C29" s="243">
        <f t="shared" ref="C29:C33" si="8">SUM(D29:I29)</f>
        <v>4021890000</v>
      </c>
      <c r="D29" s="243">
        <v>0</v>
      </c>
      <c r="E29" s="243">
        <v>0</v>
      </c>
      <c r="F29" s="248">
        <v>0</v>
      </c>
      <c r="G29" s="248">
        <v>4021890000</v>
      </c>
      <c r="H29" s="587"/>
      <c r="I29" s="248"/>
      <c r="J29" s="248"/>
      <c r="K29" s="243"/>
      <c r="L29" s="345"/>
      <c r="M29" s="345"/>
      <c r="N29" s="345"/>
      <c r="O29" s="345"/>
      <c r="P29" s="345"/>
      <c r="Q29" s="345"/>
      <c r="R29" s="345"/>
    </row>
    <row r="30" spans="1:18" s="349" customFormat="1" ht="15.75" x14ac:dyDescent="0.25">
      <c r="A30" s="362"/>
      <c r="B30" s="243" t="s">
        <v>355</v>
      </c>
      <c r="C30" s="243">
        <f t="shared" si="8"/>
        <v>0</v>
      </c>
      <c r="D30" s="243">
        <f t="shared" ref="D30:E34" si="9">D38+D46+D54</f>
        <v>0</v>
      </c>
      <c r="E30" s="243">
        <f t="shared" si="9"/>
        <v>0</v>
      </c>
      <c r="F30" s="243"/>
      <c r="G30" s="243"/>
      <c r="H30" s="573"/>
      <c r="I30" s="243"/>
      <c r="J30" s="243"/>
      <c r="K30" s="243"/>
      <c r="L30" s="345"/>
      <c r="M30" s="345"/>
      <c r="N30" s="345"/>
      <c r="O30" s="345"/>
      <c r="P30" s="345"/>
      <c r="Q30" s="345"/>
      <c r="R30" s="345"/>
    </row>
    <row r="31" spans="1:18" s="349" customFormat="1" ht="15.75" x14ac:dyDescent="0.25">
      <c r="A31" s="362"/>
      <c r="B31" s="243" t="s">
        <v>356</v>
      </c>
      <c r="C31" s="243">
        <f t="shared" si="8"/>
        <v>0</v>
      </c>
      <c r="D31" s="243">
        <f t="shared" si="9"/>
        <v>0</v>
      </c>
      <c r="E31" s="243">
        <f t="shared" si="9"/>
        <v>0</v>
      </c>
      <c r="F31" s="243"/>
      <c r="G31" s="243"/>
      <c r="H31" s="573"/>
      <c r="I31" s="243"/>
      <c r="J31" s="243"/>
      <c r="K31" s="243"/>
      <c r="L31" s="345"/>
      <c r="M31" s="345"/>
      <c r="N31" s="345"/>
      <c r="O31" s="345"/>
      <c r="P31" s="345"/>
      <c r="Q31" s="345"/>
      <c r="R31" s="345"/>
    </row>
    <row r="32" spans="1:18" s="349" customFormat="1" ht="15.75" x14ac:dyDescent="0.25">
      <c r="A32" s="362"/>
      <c r="B32" s="243" t="s">
        <v>357</v>
      </c>
      <c r="C32" s="243">
        <f t="shared" si="8"/>
        <v>4021890000</v>
      </c>
      <c r="D32" s="243">
        <f t="shared" si="9"/>
        <v>0</v>
      </c>
      <c r="E32" s="243">
        <f t="shared" si="9"/>
        <v>0</v>
      </c>
      <c r="F32" s="248">
        <f>F29-F30+F31</f>
        <v>0</v>
      </c>
      <c r="G32" s="248">
        <f>G29-G30+G31</f>
        <v>4021890000</v>
      </c>
      <c r="H32" s="587"/>
      <c r="I32" s="248"/>
      <c r="J32" s="248"/>
      <c r="K32" s="243"/>
      <c r="L32" s="345"/>
      <c r="M32" s="345"/>
      <c r="N32" s="345"/>
      <c r="O32" s="345"/>
      <c r="P32" s="345"/>
      <c r="Q32" s="345"/>
      <c r="R32" s="345"/>
    </row>
    <row r="33" spans="1:18" s="349" customFormat="1" ht="18" customHeight="1" x14ac:dyDescent="0.25">
      <c r="A33" s="362"/>
      <c r="B33" s="243" t="s">
        <v>358</v>
      </c>
      <c r="C33" s="243">
        <f t="shared" si="8"/>
        <v>3926006000</v>
      </c>
      <c r="D33" s="243">
        <f t="shared" si="9"/>
        <v>0</v>
      </c>
      <c r="E33" s="243">
        <f t="shared" si="9"/>
        <v>0</v>
      </c>
      <c r="F33" s="243">
        <v>0</v>
      </c>
      <c r="G33" s="243">
        <f>'PB04'!G134</f>
        <v>3926006000</v>
      </c>
      <c r="H33" s="573"/>
      <c r="I33" s="243"/>
      <c r="J33" s="243"/>
      <c r="K33" s="243"/>
      <c r="L33" s="345"/>
      <c r="M33" s="345"/>
      <c r="N33" s="345"/>
      <c r="O33" s="345"/>
      <c r="P33" s="345"/>
      <c r="Q33" s="345"/>
      <c r="R33" s="345"/>
    </row>
    <row r="34" spans="1:18" s="349" customFormat="1" ht="24.75" customHeight="1" x14ac:dyDescent="0.25">
      <c r="A34" s="362"/>
      <c r="B34" s="595" t="s">
        <v>359</v>
      </c>
      <c r="C34" s="243">
        <f>SUM(D34:I34)</f>
        <v>95884000</v>
      </c>
      <c r="D34" s="243">
        <f t="shared" si="9"/>
        <v>0</v>
      </c>
      <c r="E34" s="243">
        <f t="shared" si="9"/>
        <v>0</v>
      </c>
      <c r="F34" s="243">
        <f>F32-F33</f>
        <v>0</v>
      </c>
      <c r="G34" s="243">
        <f>G32-G33</f>
        <v>95884000</v>
      </c>
      <c r="H34" s="573"/>
      <c r="I34" s="243"/>
      <c r="J34" s="243"/>
      <c r="K34" s="248"/>
      <c r="L34" s="345"/>
      <c r="M34" s="345"/>
      <c r="N34" s="345"/>
      <c r="O34" s="345"/>
      <c r="P34" s="345"/>
      <c r="Q34" s="345"/>
      <c r="R34" s="345"/>
    </row>
    <row r="35" spans="1:18" s="349" customFormat="1" ht="18.75" customHeight="1" x14ac:dyDescent="0.25">
      <c r="A35" s="362"/>
      <c r="B35" s="243" t="s">
        <v>360</v>
      </c>
      <c r="C35" s="359">
        <f>IF(C32&lt;&gt;0,C33/C32,"")</f>
        <v>0.97615946731511805</v>
      </c>
      <c r="D35" s="359" t="str">
        <f>IF(D32&lt;&gt;0,D33/D32,"")</f>
        <v/>
      </c>
      <c r="E35" s="359" t="str">
        <f t="shared" ref="E35:I35" si="10">IF(E32&lt;&gt;0,E33/E32,"")</f>
        <v/>
      </c>
      <c r="F35" s="359" t="str">
        <f t="shared" si="10"/>
        <v/>
      </c>
      <c r="G35" s="359">
        <f t="shared" si="10"/>
        <v>0.97615946731511805</v>
      </c>
      <c r="H35" s="588" t="str">
        <f t="shared" si="10"/>
        <v/>
      </c>
      <c r="I35" s="359" t="str">
        <f t="shared" si="10"/>
        <v/>
      </c>
      <c r="J35" s="359"/>
      <c r="K35" s="243"/>
      <c r="L35" s="345"/>
      <c r="M35" s="345"/>
      <c r="N35" s="345"/>
      <c r="O35" s="345"/>
      <c r="P35" s="345"/>
      <c r="Q35" s="345"/>
      <c r="R35" s="345"/>
    </row>
    <row r="36" spans="1:18" s="357" customFormat="1" ht="18.75" customHeight="1" x14ac:dyDescent="0.25">
      <c r="A36" s="361" t="s">
        <v>234</v>
      </c>
      <c r="B36" s="366" t="s">
        <v>477</v>
      </c>
      <c r="C36" s="240"/>
      <c r="D36" s="240"/>
      <c r="E36" s="240"/>
      <c r="F36" s="271"/>
      <c r="G36" s="240"/>
      <c r="H36" s="590"/>
      <c r="I36" s="240"/>
      <c r="J36" s="240"/>
      <c r="K36" s="240"/>
      <c r="L36" s="356"/>
      <c r="M36" s="356"/>
      <c r="N36" s="356"/>
      <c r="O36" s="356"/>
      <c r="P36" s="356"/>
      <c r="Q36" s="356"/>
      <c r="R36" s="356"/>
    </row>
    <row r="37" spans="1:18" s="349" customFormat="1" ht="15.75" x14ac:dyDescent="0.25">
      <c r="A37" s="362"/>
      <c r="B37" s="243" t="s">
        <v>354</v>
      </c>
      <c r="C37" s="243">
        <f t="shared" ref="C37:C41" si="11">SUM(D37:I37)</f>
        <v>47588581000</v>
      </c>
      <c r="D37" s="243">
        <f>D45</f>
        <v>0</v>
      </c>
      <c r="E37" s="243">
        <f t="shared" ref="E37:I37" si="12">E45</f>
        <v>0</v>
      </c>
      <c r="F37" s="243">
        <f t="shared" si="12"/>
        <v>0</v>
      </c>
      <c r="G37" s="243">
        <f t="shared" si="12"/>
        <v>6359585000</v>
      </c>
      <c r="H37" s="573">
        <f t="shared" si="12"/>
        <v>0</v>
      </c>
      <c r="I37" s="243">
        <f t="shared" si="12"/>
        <v>41228996000</v>
      </c>
      <c r="J37" s="243"/>
      <c r="K37" s="243"/>
      <c r="L37" s="345"/>
      <c r="M37" s="345"/>
      <c r="N37" s="345"/>
      <c r="O37" s="345"/>
      <c r="P37" s="345"/>
      <c r="Q37" s="345"/>
      <c r="R37" s="345"/>
    </row>
    <row r="38" spans="1:18" s="349" customFormat="1" ht="15.75" x14ac:dyDescent="0.25">
      <c r="A38" s="362"/>
      <c r="B38" s="243" t="s">
        <v>355</v>
      </c>
      <c r="C38" s="243">
        <f t="shared" si="11"/>
        <v>0</v>
      </c>
      <c r="D38" s="243">
        <f t="shared" ref="D38:I42" si="13">D46</f>
        <v>0</v>
      </c>
      <c r="E38" s="243">
        <f t="shared" si="13"/>
        <v>0</v>
      </c>
      <c r="F38" s="243">
        <f t="shared" si="13"/>
        <v>0</v>
      </c>
      <c r="G38" s="243">
        <f t="shared" si="13"/>
        <v>0</v>
      </c>
      <c r="H38" s="573">
        <f t="shared" si="13"/>
        <v>0</v>
      </c>
      <c r="I38" s="243">
        <f t="shared" si="13"/>
        <v>0</v>
      </c>
      <c r="J38" s="243"/>
      <c r="K38" s="243"/>
      <c r="L38" s="345"/>
      <c r="M38" s="345"/>
      <c r="N38" s="345"/>
      <c r="O38" s="345"/>
      <c r="P38" s="345"/>
      <c r="Q38" s="345"/>
      <c r="R38" s="345"/>
    </row>
    <row r="39" spans="1:18" s="349" customFormat="1" ht="15.75" x14ac:dyDescent="0.25">
      <c r="A39" s="362"/>
      <c r="B39" s="243" t="s">
        <v>356</v>
      </c>
      <c r="C39" s="243">
        <f t="shared" si="11"/>
        <v>0</v>
      </c>
      <c r="D39" s="243">
        <f t="shared" si="13"/>
        <v>0</v>
      </c>
      <c r="E39" s="243">
        <f t="shared" si="13"/>
        <v>0</v>
      </c>
      <c r="F39" s="243">
        <f t="shared" si="13"/>
        <v>0</v>
      </c>
      <c r="G39" s="243">
        <f t="shared" si="13"/>
        <v>0</v>
      </c>
      <c r="H39" s="573">
        <f t="shared" si="13"/>
        <v>0</v>
      </c>
      <c r="I39" s="243">
        <f t="shared" si="13"/>
        <v>0</v>
      </c>
      <c r="J39" s="243"/>
      <c r="K39" s="243"/>
      <c r="L39" s="345"/>
      <c r="M39" s="345"/>
      <c r="N39" s="345"/>
      <c r="O39" s="345"/>
      <c r="P39" s="345"/>
      <c r="Q39" s="345"/>
      <c r="R39" s="345"/>
    </row>
    <row r="40" spans="1:18" s="349" customFormat="1" ht="15.75" x14ac:dyDescent="0.25">
      <c r="A40" s="362"/>
      <c r="B40" s="243" t="s">
        <v>357</v>
      </c>
      <c r="C40" s="243">
        <f t="shared" si="11"/>
        <v>47588581000</v>
      </c>
      <c r="D40" s="243">
        <f t="shared" si="13"/>
        <v>0</v>
      </c>
      <c r="E40" s="243">
        <f t="shared" si="13"/>
        <v>0</v>
      </c>
      <c r="F40" s="243">
        <f t="shared" si="13"/>
        <v>0</v>
      </c>
      <c r="G40" s="243">
        <f t="shared" si="13"/>
        <v>6359585000</v>
      </c>
      <c r="H40" s="573">
        <f t="shared" si="13"/>
        <v>0</v>
      </c>
      <c r="I40" s="243">
        <f t="shared" si="13"/>
        <v>41228996000</v>
      </c>
      <c r="J40" s="243"/>
      <c r="K40" s="243"/>
      <c r="L40" s="345"/>
      <c r="M40" s="345"/>
      <c r="N40" s="345"/>
      <c r="O40" s="345"/>
      <c r="P40" s="345"/>
      <c r="Q40" s="345"/>
      <c r="R40" s="345"/>
    </row>
    <row r="41" spans="1:18" s="349" customFormat="1" ht="15.75" x14ac:dyDescent="0.25">
      <c r="A41" s="362"/>
      <c r="B41" s="243" t="s">
        <v>358</v>
      </c>
      <c r="C41" s="243">
        <f t="shared" si="11"/>
        <v>0</v>
      </c>
      <c r="D41" s="243">
        <f t="shared" si="13"/>
        <v>0</v>
      </c>
      <c r="E41" s="243">
        <f t="shared" si="13"/>
        <v>0</v>
      </c>
      <c r="F41" s="243">
        <f t="shared" si="13"/>
        <v>0</v>
      </c>
      <c r="G41" s="243">
        <f t="shared" si="13"/>
        <v>0</v>
      </c>
      <c r="H41" s="573">
        <f t="shared" si="13"/>
        <v>0</v>
      </c>
      <c r="I41" s="243">
        <f t="shared" si="13"/>
        <v>0</v>
      </c>
      <c r="J41" s="243"/>
      <c r="K41" s="243"/>
      <c r="L41" s="345"/>
      <c r="M41" s="345"/>
      <c r="N41" s="345"/>
      <c r="O41" s="345"/>
      <c r="P41" s="345"/>
      <c r="Q41" s="345"/>
      <c r="R41" s="345"/>
    </row>
    <row r="42" spans="1:18" s="349" customFormat="1" ht="15.75" x14ac:dyDescent="0.25">
      <c r="A42" s="362"/>
      <c r="B42" s="243" t="s">
        <v>359</v>
      </c>
      <c r="C42" s="243">
        <f>SUM(D42:I42)</f>
        <v>47588581000</v>
      </c>
      <c r="D42" s="243">
        <f t="shared" si="13"/>
        <v>0</v>
      </c>
      <c r="E42" s="243">
        <f t="shared" si="13"/>
        <v>0</v>
      </c>
      <c r="F42" s="243">
        <f t="shared" si="13"/>
        <v>0</v>
      </c>
      <c r="G42" s="243">
        <f>G50</f>
        <v>6359585000</v>
      </c>
      <c r="H42" s="573">
        <f t="shared" si="13"/>
        <v>0</v>
      </c>
      <c r="I42" s="243">
        <f t="shared" si="13"/>
        <v>41228996000</v>
      </c>
      <c r="J42" s="243"/>
      <c r="K42" s="243"/>
      <c r="L42" s="345"/>
      <c r="M42" s="345"/>
      <c r="N42" s="345"/>
      <c r="O42" s="345"/>
      <c r="P42" s="345"/>
      <c r="Q42" s="345"/>
      <c r="R42" s="345"/>
    </row>
    <row r="43" spans="1:18" s="349" customFormat="1" ht="15.75" x14ac:dyDescent="0.25">
      <c r="A43" s="362"/>
      <c r="B43" s="243" t="s">
        <v>360</v>
      </c>
      <c r="C43" s="359">
        <f>IF(C40&lt;&gt;0,C41/C40,"")</f>
        <v>0</v>
      </c>
      <c r="D43" s="359" t="str">
        <f>IF(D40&lt;&gt;0,D41/D40,"")</f>
        <v/>
      </c>
      <c r="E43" s="359" t="str">
        <f t="shared" ref="E43:I43" si="14">IF(E40&lt;&gt;0,E41/E40,"")</f>
        <v/>
      </c>
      <c r="F43" s="359" t="str">
        <f t="shared" si="14"/>
        <v/>
      </c>
      <c r="G43" s="359">
        <f t="shared" si="14"/>
        <v>0</v>
      </c>
      <c r="H43" s="588" t="str">
        <f t="shared" si="14"/>
        <v/>
      </c>
      <c r="I43" s="359">
        <f t="shared" si="14"/>
        <v>0</v>
      </c>
      <c r="J43" s="359"/>
      <c r="K43" s="243"/>
      <c r="L43" s="345"/>
      <c r="M43" s="345"/>
      <c r="N43" s="345"/>
      <c r="O43" s="345"/>
      <c r="P43" s="345"/>
      <c r="Q43" s="345"/>
      <c r="R43" s="345"/>
    </row>
    <row r="44" spans="1:18" s="370" customFormat="1" ht="31.5" x14ac:dyDescent="0.25">
      <c r="A44" s="363" t="s">
        <v>31</v>
      </c>
      <c r="B44" s="366" t="s">
        <v>479</v>
      </c>
      <c r="C44" s="257"/>
      <c r="D44" s="257"/>
      <c r="E44" s="257"/>
      <c r="F44" s="257"/>
      <c r="G44" s="257"/>
      <c r="H44" s="591"/>
      <c r="I44" s="257"/>
      <c r="J44" s="257"/>
      <c r="K44" s="257"/>
      <c r="L44" s="369"/>
      <c r="M44" s="369"/>
      <c r="N44" s="369"/>
      <c r="O44" s="369"/>
      <c r="P44" s="369"/>
      <c r="Q44" s="369"/>
      <c r="R44" s="369"/>
    </row>
    <row r="45" spans="1:18" s="349" customFormat="1" ht="15.75" x14ac:dyDescent="0.25">
      <c r="A45" s="362"/>
      <c r="B45" s="243" t="s">
        <v>354</v>
      </c>
      <c r="C45" s="243">
        <f t="shared" ref="C45:C50" si="15">SUM(D45:I45)</f>
        <v>47588581000</v>
      </c>
      <c r="D45" s="243"/>
      <c r="E45" s="243"/>
      <c r="F45" s="248">
        <v>0</v>
      </c>
      <c r="G45" s="248">
        <v>6359585000</v>
      </c>
      <c r="H45" s="573"/>
      <c r="I45" s="248">
        <v>41228996000</v>
      </c>
      <c r="J45" s="248"/>
      <c r="K45" s="243"/>
      <c r="L45" s="345"/>
      <c r="M45" s="345"/>
      <c r="N45" s="345"/>
      <c r="O45" s="345"/>
      <c r="P45" s="345"/>
      <c r="Q45" s="345"/>
      <c r="R45" s="345"/>
    </row>
    <row r="46" spans="1:18" s="349" customFormat="1" ht="15.75" x14ac:dyDescent="0.25">
      <c r="A46" s="362"/>
      <c r="B46" s="243" t="s">
        <v>355</v>
      </c>
      <c r="C46" s="243">
        <f t="shared" si="15"/>
        <v>0</v>
      </c>
      <c r="D46" s="243"/>
      <c r="E46" s="243"/>
      <c r="F46" s="243"/>
      <c r="G46" s="243"/>
      <c r="H46" s="573"/>
      <c r="I46" s="243"/>
      <c r="J46" s="243"/>
      <c r="K46" s="243"/>
      <c r="L46" s="345"/>
      <c r="M46" s="345"/>
      <c r="N46" s="345"/>
      <c r="O46" s="345"/>
      <c r="P46" s="345"/>
      <c r="Q46" s="345"/>
      <c r="R46" s="345"/>
    </row>
    <row r="47" spans="1:18" s="349" customFormat="1" ht="15.75" x14ac:dyDescent="0.25">
      <c r="A47" s="362"/>
      <c r="B47" s="243" t="s">
        <v>356</v>
      </c>
      <c r="C47" s="243">
        <f t="shared" si="15"/>
        <v>0</v>
      </c>
      <c r="D47" s="243"/>
      <c r="E47" s="243"/>
      <c r="F47" s="243"/>
      <c r="G47" s="243"/>
      <c r="H47" s="573"/>
      <c r="I47" s="243"/>
      <c r="J47" s="243"/>
      <c r="K47" s="243"/>
      <c r="L47" s="345"/>
      <c r="M47" s="345"/>
      <c r="N47" s="345"/>
      <c r="O47" s="345"/>
      <c r="P47" s="345"/>
      <c r="Q47" s="345"/>
      <c r="R47" s="345"/>
    </row>
    <row r="48" spans="1:18" s="349" customFormat="1" ht="15.75" x14ac:dyDescent="0.25">
      <c r="A48" s="362"/>
      <c r="B48" s="243" t="s">
        <v>357</v>
      </c>
      <c r="C48" s="243">
        <f t="shared" si="15"/>
        <v>47588581000</v>
      </c>
      <c r="D48" s="248">
        <f>D45-D46+D47</f>
        <v>0</v>
      </c>
      <c r="E48" s="243"/>
      <c r="F48" s="248">
        <f>F45-F46+F47</f>
        <v>0</v>
      </c>
      <c r="G48" s="248">
        <f>G45-G46+G47</f>
        <v>6359585000</v>
      </c>
      <c r="H48" s="587"/>
      <c r="I48" s="248">
        <f>I45-I46+I47</f>
        <v>41228996000</v>
      </c>
      <c r="J48" s="248"/>
      <c r="K48" s="243"/>
      <c r="L48" s="345"/>
      <c r="M48" s="345"/>
      <c r="N48" s="345"/>
      <c r="O48" s="345"/>
      <c r="P48" s="345"/>
      <c r="Q48" s="345"/>
      <c r="R48" s="345"/>
    </row>
    <row r="49" spans="1:18" s="349" customFormat="1" ht="15.75" x14ac:dyDescent="0.25">
      <c r="A49" s="362"/>
      <c r="B49" s="243" t="s">
        <v>358</v>
      </c>
      <c r="C49" s="243">
        <f t="shared" si="15"/>
        <v>0</v>
      </c>
      <c r="D49" s="243"/>
      <c r="E49" s="243"/>
      <c r="F49" s="243">
        <f>F48</f>
        <v>0</v>
      </c>
      <c r="G49" s="243">
        <v>0</v>
      </c>
      <c r="H49" s="573"/>
      <c r="I49" s="243">
        <v>0</v>
      </c>
      <c r="J49" s="243"/>
      <c r="K49" s="243"/>
      <c r="L49" s="345"/>
      <c r="M49" s="345"/>
      <c r="N49" s="345"/>
      <c r="O49" s="345"/>
      <c r="P49" s="345"/>
      <c r="Q49" s="345"/>
      <c r="R49" s="345"/>
    </row>
    <row r="50" spans="1:18" s="349" customFormat="1" ht="15.75" x14ac:dyDescent="0.25">
      <c r="A50" s="362"/>
      <c r="B50" s="243" t="s">
        <v>359</v>
      </c>
      <c r="C50" s="243">
        <f t="shared" si="15"/>
        <v>47588581000</v>
      </c>
      <c r="D50" s="243">
        <f>D48-D49</f>
        <v>0</v>
      </c>
      <c r="E50" s="240"/>
      <c r="F50" s="243">
        <f>F48-F49</f>
        <v>0</v>
      </c>
      <c r="G50" s="243">
        <f>G48-G49</f>
        <v>6359585000</v>
      </c>
      <c r="H50" s="573"/>
      <c r="I50" s="243">
        <f>I48-I49</f>
        <v>41228996000</v>
      </c>
      <c r="J50" s="243"/>
      <c r="K50" s="243"/>
      <c r="L50" s="345"/>
      <c r="M50" s="345"/>
      <c r="N50" s="345"/>
      <c r="O50" s="345"/>
      <c r="P50" s="345"/>
      <c r="Q50" s="345"/>
      <c r="R50" s="345"/>
    </row>
    <row r="51" spans="1:18" s="349" customFormat="1" ht="15.75" x14ac:dyDescent="0.25">
      <c r="A51" s="362"/>
      <c r="B51" s="243" t="s">
        <v>360</v>
      </c>
      <c r="C51" s="359">
        <f>IF(C48&lt;&gt;0,C49/C48,"")</f>
        <v>0</v>
      </c>
      <c r="D51" s="359" t="str">
        <f>IF(D48&lt;&gt;0,D49/D48,"")</f>
        <v/>
      </c>
      <c r="E51" s="359" t="str">
        <f t="shared" ref="E51:I51" si="16">IF(E48&lt;&gt;0,E49/E48,"")</f>
        <v/>
      </c>
      <c r="F51" s="359" t="str">
        <f t="shared" si="16"/>
        <v/>
      </c>
      <c r="G51" s="359">
        <f t="shared" si="16"/>
        <v>0</v>
      </c>
      <c r="H51" s="588" t="str">
        <f t="shared" si="16"/>
        <v/>
      </c>
      <c r="I51" s="359">
        <f t="shared" si="16"/>
        <v>0</v>
      </c>
      <c r="J51" s="359"/>
      <c r="K51" s="243"/>
      <c r="L51" s="345"/>
      <c r="M51" s="345"/>
      <c r="N51" s="345"/>
      <c r="O51" s="345"/>
      <c r="P51" s="345"/>
      <c r="Q51" s="345"/>
      <c r="R51" s="345"/>
    </row>
    <row r="52" spans="1:18" s="357" customFormat="1" ht="15" hidden="1" customHeight="1" x14ac:dyDescent="0.25">
      <c r="A52" s="361" t="s">
        <v>237</v>
      </c>
      <c r="B52" s="366" t="s">
        <v>478</v>
      </c>
      <c r="C52" s="240"/>
      <c r="D52" s="240"/>
      <c r="E52" s="240"/>
      <c r="F52" s="240"/>
      <c r="G52" s="240"/>
      <c r="H52" s="590"/>
      <c r="I52" s="240"/>
      <c r="J52" s="240"/>
      <c r="K52" s="240"/>
      <c r="L52" s="356"/>
      <c r="M52" s="356"/>
      <c r="N52" s="356"/>
      <c r="O52" s="356"/>
      <c r="P52" s="356"/>
      <c r="Q52" s="356"/>
      <c r="R52" s="356"/>
    </row>
    <row r="53" spans="1:18" s="349" customFormat="1" ht="15.75" hidden="1" x14ac:dyDescent="0.25">
      <c r="A53" s="362"/>
      <c r="B53" s="243" t="s">
        <v>354</v>
      </c>
      <c r="C53" s="243">
        <f t="shared" ref="C53:C58" si="17">SUM(D53:I53)</f>
        <v>193267</v>
      </c>
      <c r="D53" s="243"/>
      <c r="E53" s="243"/>
      <c r="F53" s="248">
        <v>0</v>
      </c>
      <c r="G53" s="243"/>
      <c r="H53" s="573"/>
      <c r="I53" s="248">
        <v>193267</v>
      </c>
      <c r="J53" s="248"/>
      <c r="K53" s="243"/>
      <c r="L53" s="345"/>
      <c r="M53" s="345"/>
      <c r="N53" s="345"/>
      <c r="O53" s="345"/>
      <c r="P53" s="345"/>
      <c r="Q53" s="345"/>
      <c r="R53" s="345"/>
    </row>
    <row r="54" spans="1:18" s="349" customFormat="1" ht="15.75" hidden="1" x14ac:dyDescent="0.25">
      <c r="A54" s="362"/>
      <c r="B54" s="243" t="s">
        <v>355</v>
      </c>
      <c r="C54" s="243">
        <f t="shared" si="17"/>
        <v>0</v>
      </c>
      <c r="D54" s="243"/>
      <c r="E54" s="243"/>
      <c r="F54" s="243"/>
      <c r="G54" s="243"/>
      <c r="H54" s="573"/>
      <c r="I54" s="243"/>
      <c r="J54" s="243"/>
      <c r="K54" s="243"/>
      <c r="L54" s="345"/>
      <c r="M54" s="345"/>
      <c r="N54" s="345"/>
      <c r="O54" s="345"/>
      <c r="P54" s="345"/>
      <c r="Q54" s="345"/>
      <c r="R54" s="345"/>
    </row>
    <row r="55" spans="1:18" s="349" customFormat="1" ht="15.75" hidden="1" x14ac:dyDescent="0.25">
      <c r="A55" s="362"/>
      <c r="B55" s="243" t="s">
        <v>356</v>
      </c>
      <c r="C55" s="243">
        <f t="shared" si="17"/>
        <v>0</v>
      </c>
      <c r="D55" s="243"/>
      <c r="E55" s="243"/>
      <c r="F55" s="243"/>
      <c r="G55" s="243"/>
      <c r="H55" s="573"/>
      <c r="I55" s="243"/>
      <c r="J55" s="243"/>
      <c r="K55" s="243"/>
      <c r="L55" s="345"/>
      <c r="M55" s="345"/>
      <c r="N55" s="345"/>
      <c r="O55" s="345"/>
      <c r="P55" s="345"/>
      <c r="Q55" s="345"/>
      <c r="R55" s="345"/>
    </row>
    <row r="56" spans="1:18" s="349" customFormat="1" ht="15.75" hidden="1" x14ac:dyDescent="0.25">
      <c r="A56" s="362"/>
      <c r="B56" s="243" t="s">
        <v>357</v>
      </c>
      <c r="C56" s="243">
        <f t="shared" si="17"/>
        <v>193267</v>
      </c>
      <c r="D56" s="248">
        <f>D53-D54+D55</f>
        <v>0</v>
      </c>
      <c r="E56" s="243"/>
      <c r="F56" s="248">
        <f>F53-F54+F55</f>
        <v>0</v>
      </c>
      <c r="G56" s="248">
        <f>G53-G54+G55</f>
        <v>0</v>
      </c>
      <c r="H56" s="587"/>
      <c r="I56" s="248">
        <f>I53-I54+I55</f>
        <v>193267</v>
      </c>
      <c r="J56" s="248"/>
      <c r="K56" s="243"/>
      <c r="L56" s="345"/>
      <c r="M56" s="345"/>
      <c r="N56" s="345"/>
      <c r="O56" s="345"/>
      <c r="P56" s="345"/>
      <c r="Q56" s="345"/>
      <c r="R56" s="345"/>
    </row>
    <row r="57" spans="1:18" s="349" customFormat="1" ht="15.75" hidden="1" x14ac:dyDescent="0.25">
      <c r="A57" s="362"/>
      <c r="B57" s="243" t="s">
        <v>358</v>
      </c>
      <c r="C57" s="243">
        <f>SUM(D57:I57)</f>
        <v>193267</v>
      </c>
      <c r="D57" s="243"/>
      <c r="E57" s="243"/>
      <c r="F57" s="243">
        <f>F56</f>
        <v>0</v>
      </c>
      <c r="G57" s="243"/>
      <c r="H57" s="573"/>
      <c r="I57" s="248">
        <f>I54-I55+I56</f>
        <v>193267</v>
      </c>
      <c r="J57" s="248"/>
      <c r="K57" s="243"/>
      <c r="L57" s="345"/>
      <c r="M57" s="345"/>
      <c r="N57" s="345"/>
      <c r="O57" s="345"/>
      <c r="P57" s="345"/>
      <c r="Q57" s="345"/>
      <c r="R57" s="345"/>
    </row>
    <row r="58" spans="1:18" s="349" customFormat="1" ht="15.75" hidden="1" x14ac:dyDescent="0.25">
      <c r="A58" s="362"/>
      <c r="B58" s="243" t="s">
        <v>359</v>
      </c>
      <c r="C58" s="243">
        <f t="shared" si="17"/>
        <v>0</v>
      </c>
      <c r="D58" s="243">
        <f>D56-D57</f>
        <v>0</v>
      </c>
      <c r="E58" s="240"/>
      <c r="F58" s="243">
        <f>F56-F57</f>
        <v>0</v>
      </c>
      <c r="G58" s="243">
        <f>G56-G57</f>
        <v>0</v>
      </c>
      <c r="H58" s="573"/>
      <c r="I58" s="243">
        <f>I56-I57</f>
        <v>0</v>
      </c>
      <c r="J58" s="243"/>
      <c r="K58" s="243"/>
      <c r="L58" s="345"/>
      <c r="M58" s="345"/>
      <c r="N58" s="345"/>
      <c r="O58" s="345"/>
      <c r="P58" s="345"/>
      <c r="Q58" s="345"/>
      <c r="R58" s="345"/>
    </row>
    <row r="59" spans="1:18" s="349" customFormat="1" ht="15.75" hidden="1" x14ac:dyDescent="0.25">
      <c r="A59" s="362"/>
      <c r="B59" s="243" t="s">
        <v>360</v>
      </c>
      <c r="C59" s="359">
        <f>IF(C56&lt;&gt;0,C57/C56,"")</f>
        <v>1</v>
      </c>
      <c r="D59" s="359" t="str">
        <f>IF(D56&lt;&gt;0,D57/D56,"")</f>
        <v/>
      </c>
      <c r="E59" s="359" t="str">
        <f t="shared" ref="E59:I59" si="18">IF(E56&lt;&gt;0,E57/E56,"")</f>
        <v/>
      </c>
      <c r="F59" s="359" t="str">
        <f t="shared" si="18"/>
        <v/>
      </c>
      <c r="G59" s="359" t="str">
        <f t="shared" si="18"/>
        <v/>
      </c>
      <c r="H59" s="588" t="str">
        <f t="shared" si="18"/>
        <v/>
      </c>
      <c r="I59" s="359">
        <f t="shared" si="18"/>
        <v>1</v>
      </c>
      <c r="J59" s="359"/>
      <c r="K59" s="243"/>
      <c r="L59" s="345"/>
      <c r="M59" s="345"/>
      <c r="N59" s="345"/>
      <c r="O59" s="345"/>
      <c r="P59" s="345"/>
      <c r="Q59" s="345"/>
      <c r="R59" s="345"/>
    </row>
    <row r="60" spans="1:18" s="357" customFormat="1" ht="15.75" hidden="1" x14ac:dyDescent="0.25">
      <c r="A60" s="361" t="s">
        <v>239</v>
      </c>
      <c r="B60" s="366" t="s">
        <v>480</v>
      </c>
      <c r="C60" s="240"/>
      <c r="D60" s="240"/>
      <c r="E60" s="240"/>
      <c r="F60" s="240"/>
      <c r="G60" s="240"/>
      <c r="H60" s="590"/>
      <c r="I60" s="240"/>
      <c r="J60" s="240"/>
      <c r="K60" s="240"/>
      <c r="L60" s="356"/>
      <c r="M60" s="356"/>
      <c r="N60" s="356"/>
      <c r="O60" s="356"/>
      <c r="P60" s="356"/>
      <c r="Q60" s="356"/>
      <c r="R60" s="356"/>
    </row>
    <row r="61" spans="1:18" s="349" customFormat="1" ht="15.75" hidden="1" x14ac:dyDescent="0.25">
      <c r="A61" s="362"/>
      <c r="B61" s="243" t="s">
        <v>354</v>
      </c>
      <c r="C61" s="243">
        <f t="shared" ref="C61:C66" si="19">SUM(D61:I61)</f>
        <v>1610455664.0373249</v>
      </c>
      <c r="D61" s="243">
        <f>D69+D77</f>
        <v>10561721.037324984</v>
      </c>
      <c r="E61" s="243">
        <f t="shared" ref="E61:E66" si="20">E69+E85+E93</f>
        <v>0</v>
      </c>
      <c r="F61" s="243">
        <f>F69+F77</f>
        <v>2555118</v>
      </c>
      <c r="G61" s="243">
        <f>G69+G77</f>
        <v>1597338825</v>
      </c>
      <c r="H61" s="573"/>
      <c r="I61" s="243"/>
      <c r="J61" s="243"/>
      <c r="K61" s="243"/>
      <c r="L61" s="345"/>
      <c r="M61" s="345"/>
      <c r="N61" s="345"/>
      <c r="O61" s="345"/>
      <c r="P61" s="345"/>
      <c r="Q61" s="345"/>
      <c r="R61" s="345"/>
    </row>
    <row r="62" spans="1:18" s="349" customFormat="1" ht="15.75" hidden="1" x14ac:dyDescent="0.25">
      <c r="A62" s="362"/>
      <c r="B62" s="243" t="s">
        <v>355</v>
      </c>
      <c r="C62" s="243">
        <f t="shared" si="19"/>
        <v>0</v>
      </c>
      <c r="D62" s="243">
        <f t="shared" ref="D62:F66" si="21">D70+D78</f>
        <v>0</v>
      </c>
      <c r="E62" s="243">
        <f t="shared" si="20"/>
        <v>0</v>
      </c>
      <c r="F62" s="243">
        <f t="shared" si="21"/>
        <v>0</v>
      </c>
      <c r="G62" s="243">
        <f t="shared" ref="G62" si="22">G70+G78</f>
        <v>0</v>
      </c>
      <c r="H62" s="573"/>
      <c r="I62" s="243"/>
      <c r="J62" s="243"/>
      <c r="K62" s="243"/>
      <c r="L62" s="345"/>
      <c r="M62" s="345"/>
      <c r="N62" s="345"/>
      <c r="O62" s="345"/>
      <c r="P62" s="345"/>
      <c r="Q62" s="345"/>
      <c r="R62" s="345"/>
    </row>
    <row r="63" spans="1:18" s="349" customFormat="1" ht="15.75" hidden="1" x14ac:dyDescent="0.25">
      <c r="A63" s="362"/>
      <c r="B63" s="243" t="s">
        <v>356</v>
      </c>
      <c r="C63" s="243">
        <f t="shared" si="19"/>
        <v>0</v>
      </c>
      <c r="D63" s="243">
        <f t="shared" si="21"/>
        <v>0</v>
      </c>
      <c r="E63" s="243">
        <f t="shared" si="20"/>
        <v>0</v>
      </c>
      <c r="F63" s="243">
        <f t="shared" si="21"/>
        <v>0</v>
      </c>
      <c r="G63" s="243">
        <f t="shared" ref="G63" si="23">G71+G79</f>
        <v>0</v>
      </c>
      <c r="H63" s="573"/>
      <c r="I63" s="243"/>
      <c r="J63" s="243"/>
      <c r="K63" s="243"/>
      <c r="L63" s="345"/>
      <c r="M63" s="345"/>
      <c r="N63" s="345"/>
      <c r="O63" s="345"/>
      <c r="P63" s="345"/>
      <c r="Q63" s="345"/>
      <c r="R63" s="345"/>
    </row>
    <row r="64" spans="1:18" s="349" customFormat="1" ht="15.75" hidden="1" x14ac:dyDescent="0.25">
      <c r="A64" s="362"/>
      <c r="B64" s="243" t="s">
        <v>357</v>
      </c>
      <c r="C64" s="243">
        <f t="shared" si="19"/>
        <v>1610455664.0373249</v>
      </c>
      <c r="D64" s="243">
        <f t="shared" si="21"/>
        <v>10561721.037324984</v>
      </c>
      <c r="E64" s="243">
        <f t="shared" si="20"/>
        <v>0</v>
      </c>
      <c r="F64" s="243">
        <f t="shared" si="21"/>
        <v>2555118</v>
      </c>
      <c r="G64" s="243">
        <f t="shared" ref="G64" si="24">G72+G80</f>
        <v>1597338825</v>
      </c>
      <c r="H64" s="573"/>
      <c r="I64" s="243"/>
      <c r="J64" s="243"/>
      <c r="K64" s="243"/>
      <c r="L64" s="345"/>
      <c r="M64" s="345"/>
      <c r="N64" s="345"/>
      <c r="O64" s="345"/>
      <c r="P64" s="345"/>
      <c r="Q64" s="345"/>
      <c r="R64" s="345"/>
    </row>
    <row r="65" spans="1:18" s="349" customFormat="1" ht="15.75" hidden="1" x14ac:dyDescent="0.25">
      <c r="A65" s="362"/>
      <c r="B65" s="243" t="s">
        <v>358</v>
      </c>
      <c r="C65" s="243">
        <f t="shared" si="19"/>
        <v>10561721.037324984</v>
      </c>
      <c r="D65" s="243">
        <f t="shared" si="21"/>
        <v>10561721.037324984</v>
      </c>
      <c r="E65" s="243">
        <f t="shared" si="20"/>
        <v>0</v>
      </c>
      <c r="F65" s="243">
        <f t="shared" si="21"/>
        <v>0</v>
      </c>
      <c r="G65" s="243">
        <f t="shared" ref="G65" si="25">G73+G81</f>
        <v>0</v>
      </c>
      <c r="H65" s="573"/>
      <c r="I65" s="243"/>
      <c r="J65" s="243"/>
      <c r="K65" s="243"/>
      <c r="L65" s="345"/>
      <c r="M65" s="345"/>
      <c r="N65" s="345"/>
      <c r="O65" s="345"/>
      <c r="P65" s="345"/>
      <c r="Q65" s="345"/>
      <c r="R65" s="345"/>
    </row>
    <row r="66" spans="1:18" s="349" customFormat="1" ht="15.75" hidden="1" x14ac:dyDescent="0.25">
      <c r="A66" s="362"/>
      <c r="B66" s="243" t="s">
        <v>359</v>
      </c>
      <c r="C66" s="243">
        <f t="shared" si="19"/>
        <v>1599893943</v>
      </c>
      <c r="D66" s="243">
        <f t="shared" si="21"/>
        <v>0</v>
      </c>
      <c r="E66" s="243">
        <f t="shared" si="20"/>
        <v>0</v>
      </c>
      <c r="F66" s="243">
        <f t="shared" si="21"/>
        <v>2555118</v>
      </c>
      <c r="G66" s="243">
        <f t="shared" ref="G66" si="26">G74+G82</f>
        <v>1597338825</v>
      </c>
      <c r="H66" s="573"/>
      <c r="I66" s="243"/>
      <c r="J66" s="243"/>
      <c r="K66" s="243"/>
      <c r="L66" s="345"/>
      <c r="M66" s="345"/>
      <c r="N66" s="345"/>
      <c r="O66" s="345"/>
      <c r="P66" s="345"/>
      <c r="Q66" s="345"/>
      <c r="R66" s="345"/>
    </row>
    <row r="67" spans="1:18" s="349" customFormat="1" ht="15.75" hidden="1" x14ac:dyDescent="0.25">
      <c r="A67" s="362"/>
      <c r="B67" s="243" t="s">
        <v>360</v>
      </c>
      <c r="C67" s="359">
        <f>IF(C64&lt;&gt;0,C65/C64,"")</f>
        <v>6.5582190638190704E-3</v>
      </c>
      <c r="D67" s="359">
        <f>IF(D64&lt;&gt;0,D65/D64,"")</f>
        <v>1</v>
      </c>
      <c r="E67" s="359" t="str">
        <f t="shared" ref="E67:I67" si="27">IF(E64&lt;&gt;0,E65/E64,"")</f>
        <v/>
      </c>
      <c r="F67" s="359">
        <f t="shared" si="27"/>
        <v>0</v>
      </c>
      <c r="G67" s="359">
        <f t="shared" si="27"/>
        <v>0</v>
      </c>
      <c r="H67" s="588" t="str">
        <f t="shared" si="27"/>
        <v/>
      </c>
      <c r="I67" s="359" t="str">
        <f t="shared" si="27"/>
        <v/>
      </c>
      <c r="J67" s="359"/>
      <c r="K67" s="243"/>
      <c r="L67" s="345"/>
      <c r="M67" s="345"/>
      <c r="N67" s="345"/>
      <c r="O67" s="345"/>
      <c r="P67" s="345"/>
      <c r="Q67" s="345"/>
      <c r="R67" s="345"/>
    </row>
    <row r="68" spans="1:18" s="349" customFormat="1" ht="31.5" hidden="1" x14ac:dyDescent="0.25">
      <c r="A68" s="367" t="s">
        <v>50</v>
      </c>
      <c r="B68" s="368" t="s">
        <v>481</v>
      </c>
      <c r="C68" s="256"/>
      <c r="D68" s="256"/>
      <c r="E68" s="256"/>
      <c r="F68" s="248"/>
      <c r="G68" s="256"/>
      <c r="H68" s="589"/>
      <c r="I68" s="256"/>
      <c r="J68" s="256"/>
      <c r="K68" s="256"/>
      <c r="L68" s="345"/>
      <c r="M68" s="345"/>
      <c r="N68" s="345"/>
      <c r="O68" s="345"/>
      <c r="P68" s="345"/>
      <c r="Q68" s="345"/>
      <c r="R68" s="345"/>
    </row>
    <row r="69" spans="1:18" s="349" customFormat="1" ht="15.75" hidden="1" x14ac:dyDescent="0.25">
      <c r="A69" s="362"/>
      <c r="B69" s="243" t="s">
        <v>354</v>
      </c>
      <c r="C69" s="243">
        <f t="shared" ref="C69:C74" si="28">SUM(D69:I69)</f>
        <v>1599893943</v>
      </c>
      <c r="D69" s="243"/>
      <c r="E69" s="243"/>
      <c r="F69" s="248">
        <v>2555118</v>
      </c>
      <c r="G69" s="243">
        <v>1597338825</v>
      </c>
      <c r="H69" s="573"/>
      <c r="I69" s="243"/>
      <c r="J69" s="243"/>
      <c r="K69" s="243"/>
      <c r="L69" s="345"/>
      <c r="M69" s="345"/>
      <c r="N69" s="345"/>
      <c r="O69" s="345"/>
      <c r="P69" s="345"/>
      <c r="Q69" s="345"/>
      <c r="R69" s="345"/>
    </row>
    <row r="70" spans="1:18" s="349" customFormat="1" ht="15.75" hidden="1" x14ac:dyDescent="0.25">
      <c r="A70" s="362"/>
      <c r="B70" s="243" t="s">
        <v>355</v>
      </c>
      <c r="C70" s="243">
        <f t="shared" si="28"/>
        <v>0</v>
      </c>
      <c r="D70" s="243"/>
      <c r="E70" s="243"/>
      <c r="F70" s="243"/>
      <c r="G70" s="243"/>
      <c r="H70" s="573"/>
      <c r="I70" s="243"/>
      <c r="J70" s="243"/>
      <c r="K70" s="243"/>
      <c r="L70" s="345"/>
      <c r="M70" s="345"/>
      <c r="N70" s="345"/>
      <c r="O70" s="345"/>
      <c r="P70" s="345"/>
      <c r="Q70" s="345"/>
      <c r="R70" s="345"/>
    </row>
    <row r="71" spans="1:18" s="349" customFormat="1" ht="15.75" hidden="1" x14ac:dyDescent="0.25">
      <c r="A71" s="362"/>
      <c r="B71" s="243" t="s">
        <v>356</v>
      </c>
      <c r="C71" s="243">
        <f t="shared" si="28"/>
        <v>0</v>
      </c>
      <c r="D71" s="243"/>
      <c r="E71" s="243"/>
      <c r="F71" s="243"/>
      <c r="G71" s="243"/>
      <c r="H71" s="573"/>
      <c r="I71" s="243"/>
      <c r="J71" s="243"/>
      <c r="K71" s="243"/>
      <c r="L71" s="345"/>
      <c r="M71" s="345"/>
      <c r="N71" s="345"/>
      <c r="O71" s="345"/>
      <c r="P71" s="345"/>
      <c r="Q71" s="345"/>
      <c r="R71" s="345"/>
    </row>
    <row r="72" spans="1:18" s="349" customFormat="1" ht="15.75" hidden="1" x14ac:dyDescent="0.25">
      <c r="A72" s="362"/>
      <c r="B72" s="243" t="s">
        <v>357</v>
      </c>
      <c r="C72" s="243">
        <f t="shared" si="28"/>
        <v>1599893943</v>
      </c>
      <c r="D72" s="248">
        <f>D69-D70+D71</f>
        <v>0</v>
      </c>
      <c r="E72" s="243"/>
      <c r="F72" s="248">
        <f>F69-F70+F71</f>
        <v>2555118</v>
      </c>
      <c r="G72" s="248">
        <f>G69-G70+G71</f>
        <v>1597338825</v>
      </c>
      <c r="H72" s="587"/>
      <c r="I72" s="248"/>
      <c r="J72" s="248"/>
      <c r="K72" s="243"/>
      <c r="L72" s="345"/>
      <c r="M72" s="345"/>
      <c r="N72" s="345"/>
      <c r="O72" s="345"/>
      <c r="P72" s="345"/>
      <c r="Q72" s="345"/>
      <c r="R72" s="345"/>
    </row>
    <row r="73" spans="1:18" s="349" customFormat="1" ht="15.75" hidden="1" x14ac:dyDescent="0.25">
      <c r="A73" s="362"/>
      <c r="B73" s="243" t="s">
        <v>358</v>
      </c>
      <c r="C73" s="243">
        <f t="shared" si="28"/>
        <v>0</v>
      </c>
      <c r="D73" s="243"/>
      <c r="E73" s="243"/>
      <c r="F73" s="243">
        <v>0</v>
      </c>
      <c r="G73" s="243"/>
      <c r="H73" s="573"/>
      <c r="I73" s="243"/>
      <c r="J73" s="243"/>
      <c r="K73" s="243"/>
      <c r="L73" s="345"/>
      <c r="M73" s="345"/>
      <c r="N73" s="345"/>
      <c r="O73" s="345"/>
      <c r="P73" s="345"/>
      <c r="Q73" s="345"/>
      <c r="R73" s="345"/>
    </row>
    <row r="74" spans="1:18" s="349" customFormat="1" ht="15.75" hidden="1" x14ac:dyDescent="0.25">
      <c r="A74" s="362"/>
      <c r="B74" s="243" t="s">
        <v>359</v>
      </c>
      <c r="C74" s="243">
        <f t="shared" si="28"/>
        <v>1599893943</v>
      </c>
      <c r="D74" s="243">
        <f>D72-D73</f>
        <v>0</v>
      </c>
      <c r="E74" s="240"/>
      <c r="F74" s="243">
        <f>F72-F73</f>
        <v>2555118</v>
      </c>
      <c r="G74" s="243">
        <f>G72-G73</f>
        <v>1597338825</v>
      </c>
      <c r="H74" s="573"/>
      <c r="I74" s="243"/>
      <c r="J74" s="243"/>
      <c r="K74" s="243"/>
      <c r="L74" s="345"/>
      <c r="M74" s="345"/>
      <c r="N74" s="345"/>
      <c r="O74" s="345"/>
      <c r="P74" s="345"/>
      <c r="Q74" s="345"/>
      <c r="R74" s="345"/>
    </row>
    <row r="75" spans="1:18" s="349" customFormat="1" ht="15.75" hidden="1" x14ac:dyDescent="0.25">
      <c r="A75" s="362"/>
      <c r="B75" s="243" t="s">
        <v>360</v>
      </c>
      <c r="C75" s="359">
        <f>IF(C72&lt;&gt;0,C73/C72,"")</f>
        <v>0</v>
      </c>
      <c r="D75" s="359" t="str">
        <f>IF(D72&lt;&gt;0,D73/D72,"")</f>
        <v/>
      </c>
      <c r="E75" s="359" t="str">
        <f t="shared" ref="E75:I75" si="29">IF(E72&lt;&gt;0,E73/E72,"")</f>
        <v/>
      </c>
      <c r="F75" s="359">
        <f t="shared" si="29"/>
        <v>0</v>
      </c>
      <c r="G75" s="359">
        <f t="shared" si="29"/>
        <v>0</v>
      </c>
      <c r="H75" s="588" t="str">
        <f t="shared" si="29"/>
        <v/>
      </c>
      <c r="I75" s="359" t="str">
        <f t="shared" si="29"/>
        <v/>
      </c>
      <c r="J75" s="359"/>
      <c r="K75" s="243"/>
      <c r="L75" s="345"/>
      <c r="M75" s="345"/>
      <c r="N75" s="345"/>
      <c r="O75" s="345"/>
      <c r="P75" s="345"/>
      <c r="Q75" s="345"/>
      <c r="R75" s="345"/>
    </row>
    <row r="76" spans="1:18" s="349" customFormat="1" ht="31.5" hidden="1" x14ac:dyDescent="0.25">
      <c r="A76" s="367" t="s">
        <v>348</v>
      </c>
      <c r="B76" s="368" t="s">
        <v>485</v>
      </c>
      <c r="C76" s="256"/>
      <c r="D76" s="256"/>
      <c r="E76" s="256"/>
      <c r="F76" s="248"/>
      <c r="G76" s="256"/>
      <c r="H76" s="589"/>
      <c r="I76" s="256"/>
      <c r="J76" s="256"/>
      <c r="K76" s="256"/>
      <c r="L76" s="345"/>
      <c r="M76" s="345"/>
      <c r="N76" s="345"/>
      <c r="O76" s="345"/>
      <c r="P76" s="345"/>
      <c r="Q76" s="345"/>
      <c r="R76" s="345"/>
    </row>
    <row r="77" spans="1:18" s="349" customFormat="1" ht="15.75" hidden="1" x14ac:dyDescent="0.25">
      <c r="A77" s="362"/>
      <c r="B77" s="243" t="s">
        <v>354</v>
      </c>
      <c r="C77" s="243">
        <f t="shared" ref="C77:C82" si="30">SUM(D77:I77)</f>
        <v>10561721.037324984</v>
      </c>
      <c r="D77" s="243">
        <f>'[1]PL.07 '!$L$69</f>
        <v>10561721.037324984</v>
      </c>
      <c r="E77" s="243"/>
      <c r="F77" s="248">
        <v>0</v>
      </c>
      <c r="G77" s="243">
        <v>0</v>
      </c>
      <c r="H77" s="573"/>
      <c r="I77" s="243"/>
      <c r="J77" s="243"/>
      <c r="K77" s="243"/>
      <c r="L77" s="345"/>
      <c r="M77" s="345"/>
      <c r="N77" s="345"/>
      <c r="O77" s="345"/>
      <c r="P77" s="345"/>
      <c r="Q77" s="345"/>
      <c r="R77" s="345"/>
    </row>
    <row r="78" spans="1:18" s="349" customFormat="1" ht="15.75" hidden="1" x14ac:dyDescent="0.25">
      <c r="A78" s="362"/>
      <c r="B78" s="243" t="s">
        <v>355</v>
      </c>
      <c r="C78" s="243">
        <f t="shared" si="30"/>
        <v>0</v>
      </c>
      <c r="D78" s="243"/>
      <c r="E78" s="243"/>
      <c r="F78" s="243"/>
      <c r="G78" s="243"/>
      <c r="H78" s="573"/>
      <c r="I78" s="243"/>
      <c r="J78" s="243"/>
      <c r="K78" s="243"/>
      <c r="L78" s="345"/>
      <c r="M78" s="345"/>
      <c r="N78" s="345"/>
      <c r="O78" s="345"/>
      <c r="P78" s="345"/>
      <c r="Q78" s="345"/>
      <c r="R78" s="345"/>
    </row>
    <row r="79" spans="1:18" s="349" customFormat="1" ht="15.75" hidden="1" x14ac:dyDescent="0.25">
      <c r="A79" s="362"/>
      <c r="B79" s="243" t="s">
        <v>356</v>
      </c>
      <c r="C79" s="243">
        <f t="shared" si="30"/>
        <v>0</v>
      </c>
      <c r="D79" s="243"/>
      <c r="E79" s="243"/>
      <c r="F79" s="243"/>
      <c r="G79" s="243"/>
      <c r="H79" s="573"/>
      <c r="I79" s="243"/>
      <c r="J79" s="243"/>
      <c r="K79" s="243"/>
      <c r="L79" s="345"/>
      <c r="M79" s="345"/>
      <c r="N79" s="345"/>
      <c r="O79" s="345"/>
      <c r="P79" s="345"/>
      <c r="Q79" s="345"/>
      <c r="R79" s="345"/>
    </row>
    <row r="80" spans="1:18" s="349" customFormat="1" ht="15.75" hidden="1" x14ac:dyDescent="0.25">
      <c r="A80" s="362"/>
      <c r="B80" s="243" t="s">
        <v>357</v>
      </c>
      <c r="C80" s="243">
        <f t="shared" si="30"/>
        <v>10561721.037324984</v>
      </c>
      <c r="D80" s="248">
        <f>D77-D78+D79</f>
        <v>10561721.037324984</v>
      </c>
      <c r="E80" s="243"/>
      <c r="F80" s="248">
        <f>F77-F78+F79</f>
        <v>0</v>
      </c>
      <c r="G80" s="248">
        <f>G77-G78+G79</f>
        <v>0</v>
      </c>
      <c r="H80" s="587"/>
      <c r="I80" s="248"/>
      <c r="J80" s="248"/>
      <c r="K80" s="243"/>
      <c r="L80" s="345"/>
      <c r="M80" s="345"/>
      <c r="N80" s="345"/>
      <c r="O80" s="345"/>
      <c r="P80" s="345"/>
      <c r="Q80" s="345"/>
      <c r="R80" s="345"/>
    </row>
    <row r="81" spans="1:18" s="349" customFormat="1" ht="15.75" hidden="1" x14ac:dyDescent="0.25">
      <c r="A81" s="362"/>
      <c r="B81" s="243" t="s">
        <v>358</v>
      </c>
      <c r="C81" s="243">
        <f t="shared" si="30"/>
        <v>10561721.037324984</v>
      </c>
      <c r="D81" s="243">
        <f>'PB04'!G139+'PB04'!G140</f>
        <v>10561721.037324984</v>
      </c>
      <c r="E81" s="243"/>
      <c r="F81" s="243">
        <v>0</v>
      </c>
      <c r="G81" s="243"/>
      <c r="H81" s="573"/>
      <c r="I81" s="243"/>
      <c r="J81" s="243"/>
      <c r="K81" s="243"/>
      <c r="L81" s="345"/>
      <c r="M81" s="345"/>
      <c r="N81" s="345"/>
      <c r="O81" s="345"/>
      <c r="P81" s="345"/>
      <c r="Q81" s="345"/>
      <c r="R81" s="345"/>
    </row>
    <row r="82" spans="1:18" s="349" customFormat="1" ht="15.75" hidden="1" x14ac:dyDescent="0.25">
      <c r="A82" s="362"/>
      <c r="B82" s="243" t="s">
        <v>359</v>
      </c>
      <c r="C82" s="243">
        <f t="shared" si="30"/>
        <v>0</v>
      </c>
      <c r="D82" s="243">
        <f>D80-D81</f>
        <v>0</v>
      </c>
      <c r="E82" s="240"/>
      <c r="F82" s="243">
        <f>F80-F81</f>
        <v>0</v>
      </c>
      <c r="G82" s="243">
        <f>G80-G81</f>
        <v>0</v>
      </c>
      <c r="H82" s="573"/>
      <c r="I82" s="243"/>
      <c r="J82" s="243"/>
      <c r="K82" s="243"/>
      <c r="L82" s="345"/>
      <c r="M82" s="345"/>
      <c r="N82" s="345"/>
      <c r="O82" s="345"/>
      <c r="P82" s="345"/>
      <c r="Q82" s="345"/>
      <c r="R82" s="345"/>
    </row>
    <row r="83" spans="1:18" s="349" customFormat="1" ht="15.75" hidden="1" x14ac:dyDescent="0.25">
      <c r="A83" s="362"/>
      <c r="B83" s="243" t="s">
        <v>360</v>
      </c>
      <c r="C83" s="359">
        <f>IF(C80&lt;&gt;0,C81/C80,"")</f>
        <v>1</v>
      </c>
      <c r="D83" s="359">
        <f>IF(D80&lt;&gt;0,D81/D80,"")</f>
        <v>1</v>
      </c>
      <c r="E83" s="359" t="str">
        <f t="shared" ref="E83:I83" si="31">IF(E80&lt;&gt;0,E81/E80,"")</f>
        <v/>
      </c>
      <c r="F83" s="359" t="str">
        <f t="shared" si="31"/>
        <v/>
      </c>
      <c r="G83" s="359" t="str">
        <f t="shared" si="31"/>
        <v/>
      </c>
      <c r="H83" s="588" t="str">
        <f t="shared" si="31"/>
        <v/>
      </c>
      <c r="I83" s="359" t="str">
        <f t="shared" si="31"/>
        <v/>
      </c>
      <c r="J83" s="359"/>
      <c r="K83" s="243"/>
      <c r="L83" s="345"/>
      <c r="M83" s="345"/>
      <c r="N83" s="345"/>
      <c r="O83" s="345"/>
      <c r="P83" s="345"/>
      <c r="Q83" s="345"/>
      <c r="R83" s="345"/>
    </row>
    <row r="84" spans="1:18" s="357" customFormat="1" ht="30" customHeight="1" x14ac:dyDescent="0.25">
      <c r="A84" s="361" t="s">
        <v>235</v>
      </c>
      <c r="B84" s="366" t="s">
        <v>482</v>
      </c>
      <c r="C84" s="240"/>
      <c r="D84" s="240"/>
      <c r="E84" s="240"/>
      <c r="F84" s="240"/>
      <c r="G84" s="240"/>
      <c r="H84" s="590"/>
      <c r="I84" s="240"/>
      <c r="J84" s="240"/>
      <c r="K84" s="240"/>
      <c r="L84" s="356"/>
      <c r="M84" s="356"/>
      <c r="N84" s="356"/>
      <c r="O84" s="356"/>
      <c r="P84" s="356"/>
      <c r="Q84" s="356"/>
      <c r="R84" s="356"/>
    </row>
    <row r="85" spans="1:18" s="349" customFormat="1" ht="15.75" x14ac:dyDescent="0.25">
      <c r="A85" s="362"/>
      <c r="B85" s="243" t="s">
        <v>354</v>
      </c>
      <c r="C85" s="243">
        <f t="shared" ref="C85:C90" si="32">SUM(D85:I85)</f>
        <v>299615000</v>
      </c>
      <c r="D85" s="248"/>
      <c r="E85" s="243"/>
      <c r="F85" s="248">
        <f t="shared" ref="F85:F90" si="33">F93+F101+F109</f>
        <v>299615000</v>
      </c>
      <c r="G85" s="248"/>
      <c r="H85" s="573"/>
      <c r="I85" s="243"/>
      <c r="J85" s="243"/>
      <c r="K85" s="243"/>
      <c r="L85" s="345"/>
      <c r="M85" s="345"/>
      <c r="N85" s="345"/>
      <c r="O85" s="345"/>
      <c r="P85" s="345"/>
      <c r="Q85" s="345"/>
      <c r="R85" s="345"/>
    </row>
    <row r="86" spans="1:18" s="349" customFormat="1" ht="15.75" x14ac:dyDescent="0.25">
      <c r="A86" s="362"/>
      <c r="B86" s="243" t="s">
        <v>355</v>
      </c>
      <c r="C86" s="243">
        <f t="shared" si="32"/>
        <v>0</v>
      </c>
      <c r="D86" s="248"/>
      <c r="E86" s="243"/>
      <c r="F86" s="248">
        <f t="shared" si="33"/>
        <v>0</v>
      </c>
      <c r="G86" s="248"/>
      <c r="H86" s="573"/>
      <c r="I86" s="243"/>
      <c r="J86" s="243"/>
      <c r="K86" s="243"/>
      <c r="L86" s="345"/>
      <c r="M86" s="345"/>
      <c r="N86" s="345"/>
      <c r="O86" s="345"/>
      <c r="P86" s="345"/>
      <c r="Q86" s="345"/>
      <c r="R86" s="345"/>
    </row>
    <row r="87" spans="1:18" s="349" customFormat="1" ht="15.75" x14ac:dyDescent="0.25">
      <c r="A87" s="362"/>
      <c r="B87" s="243" t="s">
        <v>356</v>
      </c>
      <c r="C87" s="243">
        <f t="shared" si="32"/>
        <v>0</v>
      </c>
      <c r="D87" s="248"/>
      <c r="E87" s="243"/>
      <c r="F87" s="248">
        <f t="shared" si="33"/>
        <v>0</v>
      </c>
      <c r="G87" s="248"/>
      <c r="H87" s="573"/>
      <c r="I87" s="243"/>
      <c r="J87" s="243"/>
      <c r="K87" s="243"/>
      <c r="L87" s="345"/>
      <c r="M87" s="345"/>
      <c r="N87" s="345"/>
      <c r="O87" s="345"/>
      <c r="P87" s="345"/>
      <c r="Q87" s="345"/>
      <c r="R87" s="345"/>
    </row>
    <row r="88" spans="1:18" s="349" customFormat="1" ht="15.75" x14ac:dyDescent="0.25">
      <c r="A88" s="362"/>
      <c r="B88" s="243" t="s">
        <v>357</v>
      </c>
      <c r="C88" s="243">
        <f t="shared" si="32"/>
        <v>299615000</v>
      </c>
      <c r="D88" s="248"/>
      <c r="E88" s="243"/>
      <c r="F88" s="248">
        <f t="shared" si="33"/>
        <v>299615000</v>
      </c>
      <c r="G88" s="248"/>
      <c r="H88" s="587"/>
      <c r="I88" s="248"/>
      <c r="J88" s="248"/>
      <c r="K88" s="243"/>
      <c r="L88" s="345"/>
      <c r="M88" s="345"/>
      <c r="N88" s="345"/>
      <c r="O88" s="345"/>
      <c r="P88" s="345"/>
      <c r="Q88" s="345"/>
      <c r="R88" s="345"/>
    </row>
    <row r="89" spans="1:18" s="349" customFormat="1" ht="15.75" x14ac:dyDescent="0.25">
      <c r="A89" s="362"/>
      <c r="B89" s="243" t="s">
        <v>358</v>
      </c>
      <c r="C89" s="243">
        <f t="shared" si="32"/>
        <v>297991000</v>
      </c>
      <c r="D89" s="248"/>
      <c r="E89" s="243"/>
      <c r="F89" s="248">
        <f t="shared" si="33"/>
        <v>297991000</v>
      </c>
      <c r="G89" s="248"/>
      <c r="H89" s="573"/>
      <c r="I89" s="243"/>
      <c r="J89" s="243"/>
      <c r="K89" s="243"/>
      <c r="L89" s="345"/>
      <c r="M89" s="345"/>
      <c r="N89" s="345"/>
      <c r="O89" s="345"/>
      <c r="P89" s="345"/>
      <c r="Q89" s="345"/>
      <c r="R89" s="345"/>
    </row>
    <row r="90" spans="1:18" s="349" customFormat="1" ht="15.75" x14ac:dyDescent="0.25">
      <c r="A90" s="362"/>
      <c r="B90" s="243" t="s">
        <v>359</v>
      </c>
      <c r="C90" s="243">
        <f t="shared" si="32"/>
        <v>1624000</v>
      </c>
      <c r="D90" s="248"/>
      <c r="E90" s="240"/>
      <c r="F90" s="248">
        <f t="shared" si="33"/>
        <v>1624000</v>
      </c>
      <c r="G90" s="248"/>
      <c r="H90" s="573"/>
      <c r="I90" s="243"/>
      <c r="J90" s="243"/>
      <c r="K90" s="243"/>
      <c r="L90" s="345"/>
      <c r="M90" s="345"/>
      <c r="N90" s="345"/>
      <c r="O90" s="345"/>
      <c r="P90" s="345"/>
      <c r="Q90" s="345"/>
      <c r="R90" s="345"/>
    </row>
    <row r="91" spans="1:18" s="349" customFormat="1" ht="15.75" x14ac:dyDescent="0.25">
      <c r="A91" s="362"/>
      <c r="B91" s="243" t="s">
        <v>360</v>
      </c>
      <c r="C91" s="529">
        <f>IF(C88&lt;&gt;0,C89/C88,"")</f>
        <v>0.99457971062864003</v>
      </c>
      <c r="D91" s="359" t="str">
        <f>IF(D88&lt;&gt;0,D89/D88,"")</f>
        <v/>
      </c>
      <c r="E91" s="359" t="str">
        <f t="shared" ref="E91:I91" si="34">IF(E88&lt;&gt;0,E89/E88,"")</f>
        <v/>
      </c>
      <c r="F91" s="359">
        <f t="shared" si="34"/>
        <v>0.99457971062864003</v>
      </c>
      <c r="G91" s="359"/>
      <c r="H91" s="588" t="str">
        <f t="shared" si="34"/>
        <v/>
      </c>
      <c r="I91" s="359" t="str">
        <f t="shared" si="34"/>
        <v/>
      </c>
      <c r="J91" s="359"/>
      <c r="K91" s="243"/>
      <c r="L91" s="345"/>
      <c r="M91" s="345"/>
      <c r="N91" s="345"/>
      <c r="O91" s="345"/>
      <c r="P91" s="345"/>
      <c r="Q91" s="345"/>
      <c r="R91" s="345"/>
    </row>
    <row r="92" spans="1:18" s="357" customFormat="1" ht="18.75" customHeight="1" x14ac:dyDescent="0.25">
      <c r="A92" s="363" t="s">
        <v>48</v>
      </c>
      <c r="B92" s="365" t="s">
        <v>483</v>
      </c>
      <c r="C92" s="257"/>
      <c r="D92" s="257"/>
      <c r="E92" s="257"/>
      <c r="F92" s="257"/>
      <c r="G92" s="257"/>
      <c r="H92" s="591"/>
      <c r="I92" s="257"/>
      <c r="J92" s="257"/>
      <c r="K92" s="257"/>
      <c r="L92" s="356"/>
      <c r="M92" s="356"/>
      <c r="N92" s="356"/>
      <c r="O92" s="356"/>
      <c r="P92" s="356"/>
      <c r="Q92" s="356"/>
      <c r="R92" s="356"/>
    </row>
    <row r="93" spans="1:18" s="349" customFormat="1" ht="15.75" x14ac:dyDescent="0.25">
      <c r="A93" s="362"/>
      <c r="B93" s="243" t="s">
        <v>354</v>
      </c>
      <c r="C93" s="243">
        <f t="shared" ref="C93:C98" si="35">SUM(D93:I93)</f>
        <v>1624000</v>
      </c>
      <c r="D93" s="243"/>
      <c r="E93" s="243"/>
      <c r="F93" s="248">
        <v>1624000</v>
      </c>
      <c r="G93" s="243"/>
      <c r="H93" s="573"/>
      <c r="I93" s="243"/>
      <c r="J93" s="243"/>
      <c r="K93" s="243"/>
      <c r="L93" s="345"/>
      <c r="M93" s="345"/>
      <c r="N93" s="345"/>
      <c r="O93" s="345"/>
      <c r="P93" s="345"/>
      <c r="Q93" s="345"/>
      <c r="R93" s="345"/>
    </row>
    <row r="94" spans="1:18" s="349" customFormat="1" ht="15.75" x14ac:dyDescent="0.25">
      <c r="A94" s="362"/>
      <c r="B94" s="243" t="s">
        <v>355</v>
      </c>
      <c r="C94" s="243">
        <f t="shared" si="35"/>
        <v>0</v>
      </c>
      <c r="D94" s="243"/>
      <c r="E94" s="243"/>
      <c r="F94" s="243"/>
      <c r="G94" s="243"/>
      <c r="H94" s="573"/>
      <c r="I94" s="243"/>
      <c r="J94" s="243"/>
      <c r="K94" s="243"/>
      <c r="L94" s="345"/>
      <c r="M94" s="345"/>
      <c r="N94" s="345"/>
      <c r="O94" s="345"/>
      <c r="P94" s="345"/>
      <c r="Q94" s="345"/>
      <c r="R94" s="345"/>
    </row>
    <row r="95" spans="1:18" s="349" customFormat="1" ht="15.75" x14ac:dyDescent="0.25">
      <c r="A95" s="362"/>
      <c r="B95" s="243" t="s">
        <v>356</v>
      </c>
      <c r="C95" s="243">
        <f t="shared" si="35"/>
        <v>0</v>
      </c>
      <c r="D95" s="243"/>
      <c r="E95" s="243"/>
      <c r="F95" s="243"/>
      <c r="G95" s="243"/>
      <c r="H95" s="573"/>
      <c r="I95" s="243"/>
      <c r="J95" s="243"/>
      <c r="K95" s="243"/>
      <c r="L95" s="345"/>
      <c r="M95" s="345"/>
      <c r="N95" s="345"/>
      <c r="O95" s="345"/>
      <c r="P95" s="345"/>
      <c r="Q95" s="345"/>
      <c r="R95" s="345"/>
    </row>
    <row r="96" spans="1:18" s="349" customFormat="1" ht="15.75" x14ac:dyDescent="0.25">
      <c r="A96" s="362"/>
      <c r="B96" s="243" t="s">
        <v>357</v>
      </c>
      <c r="C96" s="243">
        <f t="shared" si="35"/>
        <v>1624000</v>
      </c>
      <c r="D96" s="248">
        <f>D93-D94+D95</f>
        <v>0</v>
      </c>
      <c r="E96" s="243"/>
      <c r="F96" s="248">
        <f>F93-F94+F95</f>
        <v>1624000</v>
      </c>
      <c r="G96" s="248">
        <f>G93-G94+G95</f>
        <v>0</v>
      </c>
      <c r="H96" s="587"/>
      <c r="I96" s="248"/>
      <c r="J96" s="248"/>
      <c r="K96" s="243"/>
      <c r="L96" s="345"/>
      <c r="M96" s="345"/>
      <c r="N96" s="345"/>
      <c r="O96" s="345"/>
      <c r="P96" s="345"/>
      <c r="Q96" s="345"/>
      <c r="R96" s="345"/>
    </row>
    <row r="97" spans="1:18" s="349" customFormat="1" ht="15.75" x14ac:dyDescent="0.25">
      <c r="A97" s="362"/>
      <c r="B97" s="243" t="s">
        <v>358</v>
      </c>
      <c r="C97" s="243">
        <f t="shared" si="35"/>
        <v>0</v>
      </c>
      <c r="D97" s="243"/>
      <c r="E97" s="243"/>
      <c r="F97" s="243">
        <v>0</v>
      </c>
      <c r="G97" s="243"/>
      <c r="H97" s="573"/>
      <c r="I97" s="243"/>
      <c r="J97" s="243"/>
      <c r="K97" s="243"/>
      <c r="L97" s="345"/>
      <c r="M97" s="345"/>
      <c r="N97" s="345"/>
      <c r="O97" s="345"/>
      <c r="P97" s="345"/>
      <c r="Q97" s="345"/>
      <c r="R97" s="345"/>
    </row>
    <row r="98" spans="1:18" s="349" customFormat="1" ht="15.75" x14ac:dyDescent="0.25">
      <c r="A98" s="362"/>
      <c r="B98" s="243" t="s">
        <v>359</v>
      </c>
      <c r="C98" s="243">
        <f t="shared" si="35"/>
        <v>1624000</v>
      </c>
      <c r="D98" s="243">
        <f>D96-D97</f>
        <v>0</v>
      </c>
      <c r="E98" s="240"/>
      <c r="F98" s="243">
        <f>F96-F97</f>
        <v>1624000</v>
      </c>
      <c r="G98" s="243">
        <f>G96-G97</f>
        <v>0</v>
      </c>
      <c r="H98" s="573"/>
      <c r="I98" s="243"/>
      <c r="J98" s="243"/>
      <c r="K98" s="243"/>
      <c r="L98" s="345"/>
      <c r="M98" s="345"/>
      <c r="N98" s="345"/>
      <c r="O98" s="345"/>
      <c r="P98" s="345"/>
      <c r="Q98" s="345"/>
      <c r="R98" s="345"/>
    </row>
    <row r="99" spans="1:18" s="349" customFormat="1" ht="15.75" x14ac:dyDescent="0.25">
      <c r="A99" s="362"/>
      <c r="B99" s="243" t="s">
        <v>360</v>
      </c>
      <c r="C99" s="359">
        <f>IF(C96&lt;&gt;0,C97/C96,"")</f>
        <v>0</v>
      </c>
      <c r="D99" s="359" t="str">
        <f>IF(D96&lt;&gt;0,D97/D96,"")</f>
        <v/>
      </c>
      <c r="E99" s="359" t="str">
        <f t="shared" ref="E99:I99" si="36">IF(E96&lt;&gt;0,E97/E96,"")</f>
        <v/>
      </c>
      <c r="F99" s="359">
        <f t="shared" si="36"/>
        <v>0</v>
      </c>
      <c r="G99" s="359" t="str">
        <f t="shared" si="36"/>
        <v/>
      </c>
      <c r="H99" s="588" t="str">
        <f t="shared" si="36"/>
        <v/>
      </c>
      <c r="I99" s="359" t="str">
        <f t="shared" si="36"/>
        <v/>
      </c>
      <c r="J99" s="359"/>
      <c r="K99" s="243"/>
      <c r="L99" s="345"/>
      <c r="M99" s="345"/>
      <c r="N99" s="345"/>
      <c r="O99" s="345"/>
      <c r="P99" s="345"/>
      <c r="Q99" s="345"/>
      <c r="R99" s="345"/>
    </row>
    <row r="100" spans="1:18" s="349" customFormat="1" ht="15.75" hidden="1" x14ac:dyDescent="0.25">
      <c r="A100" s="367" t="s">
        <v>349</v>
      </c>
      <c r="B100" s="368" t="s">
        <v>484</v>
      </c>
      <c r="C100" s="256"/>
      <c r="D100" s="256"/>
      <c r="E100" s="256"/>
      <c r="F100" s="256"/>
      <c r="G100" s="256"/>
      <c r="H100" s="589"/>
      <c r="I100" s="256"/>
      <c r="J100" s="256"/>
      <c r="K100" s="256"/>
      <c r="L100" s="345"/>
      <c r="M100" s="345"/>
      <c r="N100" s="345"/>
      <c r="O100" s="345"/>
      <c r="P100" s="345"/>
      <c r="Q100" s="345"/>
      <c r="R100" s="345"/>
    </row>
    <row r="101" spans="1:18" s="349" customFormat="1" ht="15.75" hidden="1" x14ac:dyDescent="0.25">
      <c r="A101" s="362"/>
      <c r="B101" s="243" t="s">
        <v>354</v>
      </c>
      <c r="C101" s="243">
        <f t="shared" ref="C101:C106" si="37">SUM(D101:I101)</f>
        <v>335884082</v>
      </c>
      <c r="D101" s="243">
        <v>7578082</v>
      </c>
      <c r="E101" s="243"/>
      <c r="F101" s="248">
        <v>297991000</v>
      </c>
      <c r="G101" s="243">
        <v>30315000</v>
      </c>
      <c r="H101" s="573"/>
      <c r="I101" s="243"/>
      <c r="J101" s="243"/>
      <c r="K101" s="243"/>
      <c r="L101" s="345"/>
      <c r="M101" s="345"/>
      <c r="N101" s="345"/>
      <c r="O101" s="345"/>
      <c r="P101" s="345"/>
      <c r="Q101" s="345"/>
      <c r="R101" s="345"/>
    </row>
    <row r="102" spans="1:18" s="349" customFormat="1" ht="15.75" hidden="1" x14ac:dyDescent="0.25">
      <c r="A102" s="362"/>
      <c r="B102" s="243" t="s">
        <v>355</v>
      </c>
      <c r="C102" s="243">
        <f t="shared" si="37"/>
        <v>0</v>
      </c>
      <c r="D102" s="243"/>
      <c r="E102" s="243"/>
      <c r="F102" s="243"/>
      <c r="G102" s="243"/>
      <c r="H102" s="573"/>
      <c r="I102" s="243"/>
      <c r="J102" s="243"/>
      <c r="K102" s="243"/>
      <c r="L102" s="345"/>
      <c r="M102" s="345"/>
      <c r="N102" s="345"/>
      <c r="O102" s="345"/>
      <c r="P102" s="345"/>
      <c r="Q102" s="345"/>
      <c r="R102" s="345"/>
    </row>
    <row r="103" spans="1:18" s="349" customFormat="1" ht="15.75" hidden="1" x14ac:dyDescent="0.25">
      <c r="A103" s="362"/>
      <c r="B103" s="243" t="s">
        <v>356</v>
      </c>
      <c r="C103" s="243">
        <f t="shared" si="37"/>
        <v>0</v>
      </c>
      <c r="D103" s="243"/>
      <c r="E103" s="243"/>
      <c r="F103" s="243"/>
      <c r="G103" s="243"/>
      <c r="H103" s="573"/>
      <c r="I103" s="243"/>
      <c r="J103" s="243"/>
      <c r="K103" s="243"/>
      <c r="L103" s="345"/>
      <c r="M103" s="345"/>
      <c r="N103" s="345"/>
      <c r="O103" s="345"/>
      <c r="P103" s="345"/>
      <c r="Q103" s="345"/>
      <c r="R103" s="345"/>
    </row>
    <row r="104" spans="1:18" s="349" customFormat="1" ht="15.75" hidden="1" x14ac:dyDescent="0.25">
      <c r="A104" s="362"/>
      <c r="B104" s="243" t="s">
        <v>357</v>
      </c>
      <c r="C104" s="243">
        <f t="shared" si="37"/>
        <v>335884082</v>
      </c>
      <c r="D104" s="248">
        <f>D101-D102+D103</f>
        <v>7578082</v>
      </c>
      <c r="E104" s="243"/>
      <c r="F104" s="248">
        <f>F101-F102+F103</f>
        <v>297991000</v>
      </c>
      <c r="G104" s="248">
        <f>G101-G102+G103</f>
        <v>30315000</v>
      </c>
      <c r="H104" s="587"/>
      <c r="I104" s="248"/>
      <c r="J104" s="248"/>
      <c r="K104" s="243"/>
      <c r="L104" s="345"/>
      <c r="M104" s="345"/>
      <c r="N104" s="345"/>
      <c r="O104" s="345"/>
      <c r="P104" s="345"/>
      <c r="Q104" s="345"/>
      <c r="R104" s="345"/>
    </row>
    <row r="105" spans="1:18" s="349" customFormat="1" ht="15.75" hidden="1" x14ac:dyDescent="0.25">
      <c r="A105" s="362"/>
      <c r="B105" s="243" t="s">
        <v>358</v>
      </c>
      <c r="C105" s="243">
        <f t="shared" si="37"/>
        <v>335884082</v>
      </c>
      <c r="D105" s="243">
        <f>'PB04'!G143</f>
        <v>7578082</v>
      </c>
      <c r="E105" s="243"/>
      <c r="F105" s="243">
        <f>'PB04'!T144</f>
        <v>297991000</v>
      </c>
      <c r="G105" s="243">
        <f>'PB04'!V144</f>
        <v>30315000</v>
      </c>
      <c r="H105" s="573"/>
      <c r="I105" s="243"/>
      <c r="J105" s="243"/>
      <c r="K105" s="243"/>
      <c r="L105" s="345"/>
      <c r="M105" s="345"/>
      <c r="N105" s="345"/>
      <c r="O105" s="345"/>
      <c r="P105" s="345"/>
      <c r="Q105" s="345"/>
      <c r="R105" s="345"/>
    </row>
    <row r="106" spans="1:18" s="349" customFormat="1" ht="15.75" hidden="1" x14ac:dyDescent="0.25">
      <c r="A106" s="362"/>
      <c r="B106" s="243" t="s">
        <v>359</v>
      </c>
      <c r="C106" s="243">
        <f t="shared" si="37"/>
        <v>0</v>
      </c>
      <c r="D106" s="243">
        <f>D104-D105</f>
        <v>0</v>
      </c>
      <c r="E106" s="240"/>
      <c r="F106" s="243">
        <f>F104-F105</f>
        <v>0</v>
      </c>
      <c r="G106" s="243">
        <f>G104-G105</f>
        <v>0</v>
      </c>
      <c r="H106" s="573"/>
      <c r="I106" s="243"/>
      <c r="J106" s="243"/>
      <c r="K106" s="243"/>
      <c r="L106" s="345"/>
      <c r="M106" s="345"/>
      <c r="N106" s="345"/>
      <c r="O106" s="345"/>
      <c r="P106" s="345"/>
      <c r="Q106" s="345"/>
      <c r="R106" s="345"/>
    </row>
    <row r="107" spans="1:18" s="349" customFormat="1" ht="15.75" hidden="1" x14ac:dyDescent="0.25">
      <c r="A107" s="362"/>
      <c r="B107" s="243" t="s">
        <v>360</v>
      </c>
      <c r="C107" s="359">
        <f>IF(C104&lt;&gt;0,C105/C104,"")</f>
        <v>1</v>
      </c>
      <c r="D107" s="359">
        <f>IF(D104&lt;&gt;0,D105/D104,"")</f>
        <v>1</v>
      </c>
      <c r="E107" s="359" t="str">
        <f t="shared" ref="E107:I107" si="38">IF(E104&lt;&gt;0,E105/E104,"")</f>
        <v/>
      </c>
      <c r="F107" s="359">
        <f t="shared" si="38"/>
        <v>1</v>
      </c>
      <c r="G107" s="359">
        <f t="shared" si="38"/>
        <v>1</v>
      </c>
      <c r="H107" s="588" t="str">
        <f t="shared" si="38"/>
        <v/>
      </c>
      <c r="I107" s="359" t="str">
        <f t="shared" si="38"/>
        <v/>
      </c>
      <c r="J107" s="359"/>
      <c r="K107" s="243"/>
      <c r="L107" s="345"/>
      <c r="M107" s="345"/>
      <c r="N107" s="345"/>
      <c r="O107" s="345"/>
      <c r="P107" s="345"/>
      <c r="Q107" s="345"/>
      <c r="R107" s="345"/>
    </row>
    <row r="108" spans="1:18" s="349" customFormat="1" ht="31.5" hidden="1" x14ac:dyDescent="0.25">
      <c r="A108" s="367" t="s">
        <v>391</v>
      </c>
      <c r="B108" s="368" t="s">
        <v>486</v>
      </c>
      <c r="C108" s="256"/>
      <c r="D108" s="256"/>
      <c r="E108" s="256"/>
      <c r="F108" s="256"/>
      <c r="G108" s="256"/>
      <c r="H108" s="589"/>
      <c r="I108" s="256"/>
      <c r="J108" s="256"/>
      <c r="K108" s="256"/>
      <c r="L108" s="345"/>
      <c r="M108" s="345"/>
      <c r="N108" s="345"/>
      <c r="O108" s="345"/>
      <c r="P108" s="345"/>
      <c r="Q108" s="345"/>
      <c r="R108" s="345"/>
    </row>
    <row r="109" spans="1:18" s="349" customFormat="1" ht="15.75" hidden="1" x14ac:dyDescent="0.25">
      <c r="A109" s="362"/>
      <c r="B109" s="243" t="s">
        <v>354</v>
      </c>
      <c r="C109" s="243">
        <f t="shared" ref="C109:C114" si="39">SUM(D109:I109)</f>
        <v>7296324</v>
      </c>
      <c r="D109" s="243">
        <v>7296324</v>
      </c>
      <c r="E109" s="243"/>
      <c r="F109" s="248">
        <v>0</v>
      </c>
      <c r="G109" s="243">
        <v>0</v>
      </c>
      <c r="H109" s="573"/>
      <c r="I109" s="243"/>
      <c r="J109" s="243"/>
      <c r="K109" s="243"/>
      <c r="L109" s="345"/>
      <c r="M109" s="345"/>
      <c r="N109" s="345"/>
      <c r="O109" s="345"/>
      <c r="P109" s="345"/>
      <c r="Q109" s="345"/>
      <c r="R109" s="345"/>
    </row>
    <row r="110" spans="1:18" s="349" customFormat="1" ht="15.75" hidden="1" x14ac:dyDescent="0.25">
      <c r="A110" s="362"/>
      <c r="B110" s="243" t="s">
        <v>355</v>
      </c>
      <c r="C110" s="243">
        <f t="shared" si="39"/>
        <v>0</v>
      </c>
      <c r="D110" s="243"/>
      <c r="E110" s="243"/>
      <c r="F110" s="243"/>
      <c r="G110" s="243"/>
      <c r="H110" s="573"/>
      <c r="I110" s="243"/>
      <c r="J110" s="243"/>
      <c r="K110" s="243"/>
      <c r="L110" s="345"/>
      <c r="M110" s="345"/>
      <c r="N110" s="345"/>
      <c r="O110" s="345"/>
      <c r="P110" s="345"/>
      <c r="Q110" s="345"/>
      <c r="R110" s="345"/>
    </row>
    <row r="111" spans="1:18" s="349" customFormat="1" ht="15.75" hidden="1" x14ac:dyDescent="0.25">
      <c r="A111" s="362"/>
      <c r="B111" s="243" t="s">
        <v>356</v>
      </c>
      <c r="C111" s="243">
        <f t="shared" si="39"/>
        <v>0</v>
      </c>
      <c r="D111" s="243"/>
      <c r="E111" s="243"/>
      <c r="F111" s="243"/>
      <c r="G111" s="243"/>
      <c r="H111" s="573"/>
      <c r="I111" s="243"/>
      <c r="J111" s="243"/>
      <c r="K111" s="243"/>
      <c r="L111" s="345"/>
      <c r="M111" s="345"/>
      <c r="N111" s="345"/>
      <c r="O111" s="345"/>
      <c r="P111" s="345"/>
      <c r="Q111" s="345"/>
      <c r="R111" s="345"/>
    </row>
    <row r="112" spans="1:18" s="349" customFormat="1" ht="15.75" hidden="1" x14ac:dyDescent="0.25">
      <c r="A112" s="362"/>
      <c r="B112" s="243" t="s">
        <v>357</v>
      </c>
      <c r="C112" s="243">
        <f t="shared" si="39"/>
        <v>7296324</v>
      </c>
      <c r="D112" s="248">
        <f>D109-D110+D111</f>
        <v>7296324</v>
      </c>
      <c r="E112" s="243"/>
      <c r="F112" s="248">
        <f>F109-F110+F111</f>
        <v>0</v>
      </c>
      <c r="G112" s="248">
        <f>G109-G110+G111</f>
        <v>0</v>
      </c>
      <c r="H112" s="587"/>
      <c r="I112" s="248"/>
      <c r="J112" s="248"/>
      <c r="K112" s="243"/>
      <c r="L112" s="345"/>
      <c r="M112" s="345"/>
      <c r="N112" s="345"/>
      <c r="O112" s="345"/>
      <c r="P112" s="345"/>
      <c r="Q112" s="345"/>
      <c r="R112" s="345"/>
    </row>
    <row r="113" spans="1:18" s="349" customFormat="1" ht="15.75" hidden="1" x14ac:dyDescent="0.25">
      <c r="A113" s="362"/>
      <c r="B113" s="243" t="s">
        <v>358</v>
      </c>
      <c r="C113" s="243">
        <f t="shared" si="39"/>
        <v>7296324</v>
      </c>
      <c r="D113" s="243">
        <f>'PB04'!G142</f>
        <v>7296324</v>
      </c>
      <c r="E113" s="243"/>
      <c r="F113" s="243">
        <v>0</v>
      </c>
      <c r="G113" s="243"/>
      <c r="H113" s="573"/>
      <c r="I113" s="243"/>
      <c r="J113" s="243"/>
      <c r="K113" s="243"/>
      <c r="L113" s="345"/>
      <c r="M113" s="345"/>
      <c r="N113" s="345"/>
      <c r="O113" s="345"/>
      <c r="P113" s="345"/>
      <c r="Q113" s="345"/>
      <c r="R113" s="345"/>
    </row>
    <row r="114" spans="1:18" s="349" customFormat="1" ht="15.75" hidden="1" x14ac:dyDescent="0.25">
      <c r="A114" s="362"/>
      <c r="B114" s="243" t="s">
        <v>359</v>
      </c>
      <c r="C114" s="243">
        <f t="shared" si="39"/>
        <v>0</v>
      </c>
      <c r="D114" s="243">
        <f>D112-D113</f>
        <v>0</v>
      </c>
      <c r="E114" s="240"/>
      <c r="F114" s="243">
        <f>F112-F113</f>
        <v>0</v>
      </c>
      <c r="G114" s="243">
        <f>G112-G113</f>
        <v>0</v>
      </c>
      <c r="H114" s="573"/>
      <c r="I114" s="243"/>
      <c r="J114" s="243"/>
      <c r="K114" s="243"/>
      <c r="L114" s="345"/>
      <c r="M114" s="345"/>
      <c r="N114" s="345"/>
      <c r="O114" s="345"/>
      <c r="P114" s="345"/>
      <c r="Q114" s="345"/>
      <c r="R114" s="345"/>
    </row>
    <row r="115" spans="1:18" s="349" customFormat="1" ht="15.75" hidden="1" x14ac:dyDescent="0.25">
      <c r="A115" s="362"/>
      <c r="B115" s="243" t="s">
        <v>360</v>
      </c>
      <c r="C115" s="359">
        <f>IF(C112&lt;&gt;0,C113/C112,"")</f>
        <v>1</v>
      </c>
      <c r="D115" s="359">
        <f>IF(D112&lt;&gt;0,D113/D112,"")</f>
        <v>1</v>
      </c>
      <c r="E115" s="359" t="str">
        <f t="shared" ref="E115:I115" si="40">IF(E112&lt;&gt;0,E113/E112,"")</f>
        <v/>
      </c>
      <c r="F115" s="359" t="str">
        <f t="shared" si="40"/>
        <v/>
      </c>
      <c r="G115" s="359" t="str">
        <f t="shared" si="40"/>
        <v/>
      </c>
      <c r="H115" s="588" t="str">
        <f t="shared" si="40"/>
        <v/>
      </c>
      <c r="I115" s="359" t="str">
        <f t="shared" si="40"/>
        <v/>
      </c>
      <c r="J115" s="359"/>
      <c r="K115" s="243"/>
      <c r="L115" s="345"/>
      <c r="M115" s="345"/>
      <c r="N115" s="345"/>
      <c r="O115" s="345"/>
      <c r="P115" s="345"/>
      <c r="Q115" s="345"/>
      <c r="R115" s="345"/>
    </row>
    <row r="116" spans="1:18" s="349" customFormat="1" ht="16.5" customHeight="1" x14ac:dyDescent="0.25">
      <c r="A116" s="361" t="s">
        <v>237</v>
      </c>
      <c r="B116" s="593" t="s">
        <v>487</v>
      </c>
      <c r="C116" s="243"/>
      <c r="D116" s="243"/>
      <c r="E116" s="243"/>
      <c r="F116" s="243"/>
      <c r="G116" s="243"/>
      <c r="H116" s="243"/>
      <c r="I116" s="243"/>
      <c r="J116" s="243"/>
      <c r="K116" s="243"/>
      <c r="L116" s="345"/>
      <c r="M116" s="345"/>
      <c r="N116" s="345"/>
      <c r="O116" s="345"/>
      <c r="P116" s="345"/>
      <c r="Q116" s="345"/>
      <c r="R116" s="345"/>
    </row>
    <row r="117" spans="1:18" s="349" customFormat="1" ht="15.75" x14ac:dyDescent="0.25">
      <c r="A117" s="362"/>
      <c r="B117" s="243" t="s">
        <v>354</v>
      </c>
      <c r="C117" s="243">
        <f>SUM(D117:I117)</f>
        <v>141525000</v>
      </c>
      <c r="D117" s="243"/>
      <c r="E117" s="243">
        <f t="shared" ref="E117" si="41">E125+E133+E141</f>
        <v>0</v>
      </c>
      <c r="F117" s="243"/>
      <c r="G117" s="243">
        <f>G125+G133+G141</f>
        <v>141525000</v>
      </c>
      <c r="H117" s="573"/>
      <c r="I117" s="243"/>
      <c r="J117" s="243"/>
      <c r="K117" s="243"/>
      <c r="L117" s="345"/>
      <c r="M117" s="345"/>
      <c r="N117" s="345"/>
      <c r="O117" s="345"/>
      <c r="P117" s="345"/>
      <c r="Q117" s="345"/>
      <c r="R117" s="345"/>
    </row>
    <row r="118" spans="1:18" s="349" customFormat="1" ht="15.75" x14ac:dyDescent="0.25">
      <c r="A118" s="362"/>
      <c r="B118" s="243" t="s">
        <v>355</v>
      </c>
      <c r="C118" s="243">
        <f t="shared" ref="C118:C120" si="42">SUM(D118:I118)</f>
        <v>0</v>
      </c>
      <c r="D118" s="243"/>
      <c r="E118" s="243">
        <f t="shared" ref="E118:G122" si="43">E126+E134+E142</f>
        <v>0</v>
      </c>
      <c r="F118" s="243"/>
      <c r="G118" s="243">
        <f t="shared" si="43"/>
        <v>0</v>
      </c>
      <c r="H118" s="573"/>
      <c r="I118" s="243"/>
      <c r="J118" s="243"/>
      <c r="K118" s="243"/>
      <c r="L118" s="345"/>
      <c r="M118" s="345"/>
      <c r="N118" s="345"/>
      <c r="O118" s="345"/>
      <c r="P118" s="345"/>
      <c r="Q118" s="345"/>
      <c r="R118" s="345"/>
    </row>
    <row r="119" spans="1:18" s="349" customFormat="1" ht="15.75" x14ac:dyDescent="0.25">
      <c r="A119" s="362"/>
      <c r="B119" s="243" t="s">
        <v>356</v>
      </c>
      <c r="C119" s="243">
        <f t="shared" si="42"/>
        <v>0</v>
      </c>
      <c r="D119" s="243"/>
      <c r="E119" s="243">
        <f t="shared" si="43"/>
        <v>0</v>
      </c>
      <c r="F119" s="243"/>
      <c r="G119" s="243">
        <f t="shared" si="43"/>
        <v>0</v>
      </c>
      <c r="H119" s="573"/>
      <c r="I119" s="243"/>
      <c r="J119" s="243"/>
      <c r="K119" s="243"/>
      <c r="L119" s="345"/>
      <c r="M119" s="345"/>
      <c r="N119" s="345"/>
      <c r="O119" s="345"/>
      <c r="P119" s="345"/>
      <c r="Q119" s="345"/>
      <c r="R119" s="345"/>
    </row>
    <row r="120" spans="1:18" s="349" customFormat="1" ht="15.75" x14ac:dyDescent="0.25">
      <c r="A120" s="362"/>
      <c r="B120" s="243" t="s">
        <v>357</v>
      </c>
      <c r="C120" s="243">
        <f t="shared" si="42"/>
        <v>141525000</v>
      </c>
      <c r="D120" s="243"/>
      <c r="E120" s="243">
        <f t="shared" si="43"/>
        <v>0</v>
      </c>
      <c r="F120" s="243"/>
      <c r="G120" s="243">
        <f t="shared" si="43"/>
        <v>141525000</v>
      </c>
      <c r="H120" s="573"/>
      <c r="I120" s="243"/>
      <c r="J120" s="243"/>
      <c r="K120" s="243"/>
      <c r="L120" s="345"/>
      <c r="M120" s="345"/>
      <c r="N120" s="345"/>
      <c r="O120" s="345"/>
      <c r="P120" s="345"/>
      <c r="Q120" s="345"/>
      <c r="R120" s="345"/>
    </row>
    <row r="121" spans="1:18" s="349" customFormat="1" ht="15.75" x14ac:dyDescent="0.25">
      <c r="A121" s="362"/>
      <c r="B121" s="243" t="s">
        <v>358</v>
      </c>
      <c r="C121" s="243">
        <f>SUM(D121:I121)</f>
        <v>119197000</v>
      </c>
      <c r="D121" s="243"/>
      <c r="E121" s="243">
        <f t="shared" si="43"/>
        <v>0</v>
      </c>
      <c r="F121" s="243"/>
      <c r="G121" s="243">
        <f t="shared" si="43"/>
        <v>119197000</v>
      </c>
      <c r="H121" s="573"/>
      <c r="I121" s="243"/>
      <c r="J121" s="243"/>
      <c r="K121" s="243"/>
      <c r="L121" s="345"/>
      <c r="M121" s="345"/>
      <c r="N121" s="345"/>
      <c r="O121" s="345"/>
      <c r="P121" s="345"/>
      <c r="Q121" s="345"/>
      <c r="R121" s="345"/>
    </row>
    <row r="122" spans="1:18" s="349" customFormat="1" ht="15.75" x14ac:dyDescent="0.25">
      <c r="A122" s="362"/>
      <c r="B122" s="243" t="s">
        <v>359</v>
      </c>
      <c r="C122" s="243">
        <f>SUM(D122:I122)</f>
        <v>22328000</v>
      </c>
      <c r="D122" s="243"/>
      <c r="E122" s="243">
        <f t="shared" si="43"/>
        <v>0</v>
      </c>
      <c r="F122" s="243"/>
      <c r="G122" s="243">
        <f>G130+G138+G146</f>
        <v>22328000</v>
      </c>
      <c r="H122" s="573"/>
      <c r="I122" s="243"/>
      <c r="J122" s="243"/>
      <c r="K122" s="243"/>
      <c r="L122" s="345"/>
      <c r="M122" s="345"/>
      <c r="N122" s="345"/>
      <c r="O122" s="345"/>
      <c r="P122" s="345"/>
      <c r="Q122" s="345"/>
      <c r="R122" s="345"/>
    </row>
    <row r="123" spans="1:18" s="349" customFormat="1" ht="15.75" x14ac:dyDescent="0.25">
      <c r="A123" s="362"/>
      <c r="B123" s="243" t="s">
        <v>360</v>
      </c>
      <c r="C123" s="359">
        <f>IF(C120&lt;&gt;0,C121/C120,"")</f>
        <v>0.84223282105635044</v>
      </c>
      <c r="D123" s="359"/>
      <c r="E123" s="359" t="str">
        <f t="shared" ref="E123:I123" si="44">IF(E120&lt;&gt;0,E121/E120,"")</f>
        <v/>
      </c>
      <c r="F123" s="359"/>
      <c r="G123" s="359">
        <f t="shared" si="44"/>
        <v>0.84223282105635044</v>
      </c>
      <c r="H123" s="588" t="str">
        <f t="shared" si="44"/>
        <v/>
      </c>
      <c r="I123" s="359" t="str">
        <f t="shared" si="44"/>
        <v/>
      </c>
      <c r="J123" s="359"/>
      <c r="K123" s="243"/>
      <c r="L123" s="345"/>
      <c r="M123" s="345"/>
      <c r="N123" s="345"/>
      <c r="O123" s="345"/>
      <c r="P123" s="345"/>
      <c r="Q123" s="345"/>
      <c r="R123" s="345"/>
    </row>
    <row r="124" spans="1:18" s="370" customFormat="1" ht="31.5" x14ac:dyDescent="0.25">
      <c r="A124" s="363" t="s">
        <v>49</v>
      </c>
      <c r="B124" s="365" t="s">
        <v>488</v>
      </c>
      <c r="C124" s="257"/>
      <c r="D124" s="257"/>
      <c r="E124" s="257"/>
      <c r="F124" s="257"/>
      <c r="G124" s="257"/>
      <c r="H124" s="591"/>
      <c r="I124" s="257"/>
      <c r="J124" s="257"/>
      <c r="K124" s="257"/>
      <c r="L124" s="369"/>
      <c r="M124" s="369"/>
      <c r="N124" s="369"/>
      <c r="O124" s="369"/>
      <c r="P124" s="369"/>
      <c r="Q124" s="369"/>
      <c r="R124" s="369"/>
    </row>
    <row r="125" spans="1:18" s="349" customFormat="1" ht="15.75" x14ac:dyDescent="0.25">
      <c r="A125" s="362"/>
      <c r="B125" s="243" t="s">
        <v>354</v>
      </c>
      <c r="C125" s="243">
        <f t="shared" ref="C125:C130" si="45">SUM(D125:I125)</f>
        <v>21460000</v>
      </c>
      <c r="D125" s="243"/>
      <c r="E125" s="243"/>
      <c r="F125" s="243"/>
      <c r="G125" s="248">
        <v>21460000</v>
      </c>
      <c r="H125" s="587"/>
      <c r="I125" s="248"/>
      <c r="J125" s="248"/>
      <c r="K125" s="243"/>
      <c r="L125" s="345"/>
      <c r="M125" s="345"/>
      <c r="N125" s="345"/>
      <c r="O125" s="345"/>
      <c r="P125" s="345"/>
      <c r="Q125" s="345"/>
      <c r="R125" s="345"/>
    </row>
    <row r="126" spans="1:18" s="349" customFormat="1" ht="15.75" x14ac:dyDescent="0.25">
      <c r="A126" s="362"/>
      <c r="B126" s="243" t="s">
        <v>355</v>
      </c>
      <c r="C126" s="243">
        <f t="shared" si="45"/>
        <v>0</v>
      </c>
      <c r="D126" s="243"/>
      <c r="E126" s="243"/>
      <c r="F126" s="243"/>
      <c r="G126" s="243"/>
      <c r="H126" s="573"/>
      <c r="I126" s="243"/>
      <c r="J126" s="243"/>
      <c r="K126" s="243"/>
      <c r="L126" s="345"/>
      <c r="M126" s="345"/>
      <c r="N126" s="345"/>
      <c r="O126" s="345"/>
      <c r="P126" s="345"/>
      <c r="Q126" s="345"/>
      <c r="R126" s="345"/>
    </row>
    <row r="127" spans="1:18" s="349" customFormat="1" ht="15.75" x14ac:dyDescent="0.25">
      <c r="A127" s="362"/>
      <c r="B127" s="243" t="s">
        <v>356</v>
      </c>
      <c r="C127" s="243">
        <f t="shared" si="45"/>
        <v>0</v>
      </c>
      <c r="D127" s="243"/>
      <c r="E127" s="243"/>
      <c r="F127" s="243"/>
      <c r="G127" s="243"/>
      <c r="H127" s="573"/>
      <c r="I127" s="243"/>
      <c r="J127" s="243"/>
      <c r="K127" s="243"/>
      <c r="L127" s="345"/>
      <c r="M127" s="345"/>
      <c r="N127" s="345"/>
      <c r="O127" s="345"/>
      <c r="P127" s="345"/>
      <c r="Q127" s="345"/>
      <c r="R127" s="345"/>
    </row>
    <row r="128" spans="1:18" s="349" customFormat="1" ht="15.75" x14ac:dyDescent="0.25">
      <c r="A128" s="362"/>
      <c r="B128" s="243" t="s">
        <v>357</v>
      </c>
      <c r="C128" s="243">
        <f t="shared" si="45"/>
        <v>21460000</v>
      </c>
      <c r="D128" s="248"/>
      <c r="E128" s="243"/>
      <c r="F128" s="248">
        <f>F125-F126+F127</f>
        <v>0</v>
      </c>
      <c r="G128" s="248">
        <f>G125-G126+G127</f>
        <v>21460000</v>
      </c>
      <c r="H128" s="587"/>
      <c r="I128" s="248"/>
      <c r="J128" s="248"/>
      <c r="K128" s="243"/>
      <c r="L128" s="345"/>
      <c r="M128" s="345"/>
      <c r="N128" s="345"/>
      <c r="O128" s="345"/>
      <c r="P128" s="345"/>
      <c r="Q128" s="345"/>
      <c r="R128" s="345"/>
    </row>
    <row r="129" spans="1:18" s="349" customFormat="1" ht="15.75" x14ac:dyDescent="0.25">
      <c r="A129" s="362"/>
      <c r="B129" s="243" t="s">
        <v>358</v>
      </c>
      <c r="C129" s="243">
        <f t="shared" si="45"/>
        <v>0</v>
      </c>
      <c r="D129" s="243"/>
      <c r="E129" s="243"/>
      <c r="F129" s="243"/>
      <c r="G129" s="243">
        <v>0</v>
      </c>
      <c r="H129" s="573"/>
      <c r="I129" s="243"/>
      <c r="J129" s="243"/>
      <c r="K129" s="243"/>
      <c r="L129" s="345"/>
      <c r="M129" s="345"/>
      <c r="N129" s="345"/>
      <c r="O129" s="345"/>
      <c r="P129" s="345"/>
      <c r="Q129" s="345"/>
      <c r="R129" s="345"/>
    </row>
    <row r="130" spans="1:18" s="349" customFormat="1" ht="15.75" x14ac:dyDescent="0.25">
      <c r="A130" s="362"/>
      <c r="B130" s="243" t="s">
        <v>359</v>
      </c>
      <c r="C130" s="243">
        <f t="shared" si="45"/>
        <v>21460000</v>
      </c>
      <c r="D130" s="243"/>
      <c r="E130" s="240"/>
      <c r="F130" s="243">
        <f>F128-F129</f>
        <v>0</v>
      </c>
      <c r="G130" s="243">
        <f>G128-G129</f>
        <v>21460000</v>
      </c>
      <c r="H130" s="573"/>
      <c r="I130" s="243"/>
      <c r="J130" s="243"/>
      <c r="K130" s="243"/>
      <c r="L130" s="345"/>
      <c r="M130" s="345"/>
      <c r="N130" s="345"/>
      <c r="O130" s="345"/>
      <c r="P130" s="345"/>
      <c r="Q130" s="345"/>
      <c r="R130" s="345"/>
    </row>
    <row r="131" spans="1:18" s="349" customFormat="1" ht="15.75" x14ac:dyDescent="0.25">
      <c r="A131" s="362"/>
      <c r="B131" s="243" t="s">
        <v>360</v>
      </c>
      <c r="C131" s="359">
        <f>IF(C128&lt;&gt;0,C129/C128,"")</f>
        <v>0</v>
      </c>
      <c r="D131" s="359"/>
      <c r="E131" s="359" t="str">
        <f t="shared" ref="E131:I131" si="46">IF(E128&lt;&gt;0,E129/E128,"")</f>
        <v/>
      </c>
      <c r="F131" s="359" t="str">
        <f t="shared" si="46"/>
        <v/>
      </c>
      <c r="G131" s="359">
        <f t="shared" si="46"/>
        <v>0</v>
      </c>
      <c r="H131" s="588" t="str">
        <f t="shared" si="46"/>
        <v/>
      </c>
      <c r="I131" s="359" t="str">
        <f t="shared" si="46"/>
        <v/>
      </c>
      <c r="J131" s="359"/>
      <c r="K131" s="243"/>
      <c r="L131" s="345"/>
      <c r="M131" s="345"/>
      <c r="N131" s="345"/>
      <c r="O131" s="345"/>
      <c r="P131" s="345"/>
      <c r="Q131" s="345"/>
      <c r="R131" s="345"/>
    </row>
    <row r="132" spans="1:18" s="353" customFormat="1" ht="15.75" hidden="1" x14ac:dyDescent="0.25">
      <c r="A132" s="367" t="s">
        <v>492</v>
      </c>
      <c r="B132" s="368" t="s">
        <v>489</v>
      </c>
      <c r="C132" s="256"/>
      <c r="D132" s="256"/>
      <c r="E132" s="256"/>
      <c r="F132" s="256"/>
      <c r="G132" s="256"/>
      <c r="H132" s="589"/>
      <c r="I132" s="256"/>
      <c r="J132" s="256"/>
      <c r="K132" s="256"/>
      <c r="L132" s="352"/>
      <c r="M132" s="352"/>
      <c r="N132" s="352"/>
      <c r="O132" s="352"/>
      <c r="P132" s="352"/>
      <c r="Q132" s="352"/>
      <c r="R132" s="352"/>
    </row>
    <row r="133" spans="1:18" s="349" customFormat="1" ht="15.75" hidden="1" x14ac:dyDescent="0.25">
      <c r="A133" s="362"/>
      <c r="B133" s="243" t="s">
        <v>354</v>
      </c>
      <c r="C133" s="243">
        <f t="shared" ref="C133:C138" si="47">SUM(D133:I133)</f>
        <v>462890000</v>
      </c>
      <c r="D133" s="243">
        <v>219762000</v>
      </c>
      <c r="E133" s="243"/>
      <c r="F133" s="243">
        <v>209170000</v>
      </c>
      <c r="G133" s="248">
        <v>33958000</v>
      </c>
      <c r="H133" s="587"/>
      <c r="I133" s="248"/>
      <c r="J133" s="248"/>
      <c r="K133" s="243"/>
      <c r="L133" s="345"/>
      <c r="M133" s="345"/>
      <c r="N133" s="345"/>
      <c r="O133" s="345"/>
      <c r="P133" s="345"/>
      <c r="Q133" s="345"/>
      <c r="R133" s="345"/>
    </row>
    <row r="134" spans="1:18" s="349" customFormat="1" ht="15.75" hidden="1" x14ac:dyDescent="0.25">
      <c r="A134" s="362"/>
      <c r="B134" s="243" t="s">
        <v>355</v>
      </c>
      <c r="C134" s="243">
        <f t="shared" si="47"/>
        <v>0</v>
      </c>
      <c r="D134" s="243"/>
      <c r="E134" s="243"/>
      <c r="F134" s="243"/>
      <c r="G134" s="243"/>
      <c r="H134" s="573"/>
      <c r="I134" s="243"/>
      <c r="J134" s="243"/>
      <c r="K134" s="243"/>
      <c r="L134" s="345"/>
      <c r="M134" s="345"/>
      <c r="N134" s="345"/>
      <c r="O134" s="345"/>
      <c r="P134" s="345"/>
      <c r="Q134" s="345"/>
      <c r="R134" s="345"/>
    </row>
    <row r="135" spans="1:18" s="349" customFormat="1" ht="15.75" hidden="1" x14ac:dyDescent="0.25">
      <c r="A135" s="362"/>
      <c r="B135" s="243" t="s">
        <v>356</v>
      </c>
      <c r="C135" s="243">
        <f t="shared" si="47"/>
        <v>0</v>
      </c>
      <c r="D135" s="243"/>
      <c r="E135" s="243"/>
      <c r="F135" s="243"/>
      <c r="G135" s="243"/>
      <c r="H135" s="573"/>
      <c r="I135" s="243"/>
      <c r="J135" s="243"/>
      <c r="K135" s="243"/>
      <c r="L135" s="345"/>
      <c r="M135" s="345"/>
      <c r="N135" s="345"/>
      <c r="O135" s="345"/>
      <c r="P135" s="345"/>
      <c r="Q135" s="345"/>
      <c r="R135" s="345"/>
    </row>
    <row r="136" spans="1:18" s="349" customFormat="1" ht="15.75" hidden="1" x14ac:dyDescent="0.25">
      <c r="A136" s="362"/>
      <c r="B136" s="243" t="s">
        <v>357</v>
      </c>
      <c r="C136" s="243">
        <f t="shared" si="47"/>
        <v>462890000</v>
      </c>
      <c r="D136" s="248">
        <f>D133-D134+D135</f>
        <v>219762000</v>
      </c>
      <c r="E136" s="243"/>
      <c r="F136" s="248">
        <f>F133-F134+F135</f>
        <v>209170000</v>
      </c>
      <c r="G136" s="248">
        <f>G133-G134+G135</f>
        <v>33958000</v>
      </c>
      <c r="H136" s="587"/>
      <c r="I136" s="248"/>
      <c r="J136" s="248"/>
      <c r="K136" s="243"/>
      <c r="L136" s="345"/>
      <c r="M136" s="345"/>
      <c r="N136" s="345"/>
      <c r="O136" s="345"/>
      <c r="P136" s="345"/>
      <c r="Q136" s="345"/>
      <c r="R136" s="345"/>
    </row>
    <row r="137" spans="1:18" s="349" customFormat="1" ht="15.75" hidden="1" x14ac:dyDescent="0.25">
      <c r="A137" s="362"/>
      <c r="B137" s="243" t="s">
        <v>358</v>
      </c>
      <c r="C137" s="243">
        <f t="shared" si="47"/>
        <v>462890000</v>
      </c>
      <c r="D137" s="248">
        <f>D134-D135+D136</f>
        <v>219762000</v>
      </c>
      <c r="E137" s="243"/>
      <c r="F137" s="248">
        <f>F134-F135+F136</f>
        <v>209170000</v>
      </c>
      <c r="G137" s="248">
        <f>G134-G135+G136</f>
        <v>33958000</v>
      </c>
      <c r="H137" s="573"/>
      <c r="I137" s="243"/>
      <c r="J137" s="243"/>
      <c r="K137" s="243"/>
      <c r="L137" s="345"/>
      <c r="M137" s="345"/>
      <c r="N137" s="345"/>
      <c r="O137" s="345"/>
      <c r="P137" s="345"/>
      <c r="Q137" s="345"/>
      <c r="R137" s="345"/>
    </row>
    <row r="138" spans="1:18" s="349" customFormat="1" ht="15.75" hidden="1" x14ac:dyDescent="0.25">
      <c r="A138" s="362"/>
      <c r="B138" s="243" t="s">
        <v>359</v>
      </c>
      <c r="C138" s="243">
        <f t="shared" si="47"/>
        <v>0</v>
      </c>
      <c r="D138" s="243">
        <f>D136-D137</f>
        <v>0</v>
      </c>
      <c r="E138" s="240"/>
      <c r="F138" s="243">
        <f>F136-F137</f>
        <v>0</v>
      </c>
      <c r="G138" s="243">
        <f>G136-G137</f>
        <v>0</v>
      </c>
      <c r="H138" s="573"/>
      <c r="I138" s="243"/>
      <c r="J138" s="243"/>
      <c r="K138" s="243"/>
      <c r="L138" s="345"/>
      <c r="M138" s="345"/>
      <c r="N138" s="345"/>
      <c r="O138" s="345"/>
      <c r="P138" s="345"/>
      <c r="Q138" s="345"/>
      <c r="R138" s="345"/>
    </row>
    <row r="139" spans="1:18" s="349" customFormat="1" ht="15.75" hidden="1" x14ac:dyDescent="0.25">
      <c r="A139" s="362"/>
      <c r="B139" s="243" t="s">
        <v>360</v>
      </c>
      <c r="C139" s="359">
        <f>IF(C136&lt;&gt;0,C137/C136,"")</f>
        <v>1</v>
      </c>
      <c r="D139" s="359">
        <f>IF(D136&lt;&gt;0,D137/D136,"")</f>
        <v>1</v>
      </c>
      <c r="E139" s="359" t="str">
        <f t="shared" ref="E139:I139" si="48">IF(E136&lt;&gt;0,E137/E136,"")</f>
        <v/>
      </c>
      <c r="F139" s="359">
        <f t="shared" si="48"/>
        <v>1</v>
      </c>
      <c r="G139" s="359">
        <f t="shared" si="48"/>
        <v>1</v>
      </c>
      <c r="H139" s="588" t="str">
        <f t="shared" si="48"/>
        <v/>
      </c>
      <c r="I139" s="359" t="str">
        <f t="shared" si="48"/>
        <v/>
      </c>
      <c r="J139" s="359"/>
      <c r="K139" s="243"/>
      <c r="L139" s="345"/>
      <c r="M139" s="345"/>
      <c r="N139" s="345"/>
      <c r="O139" s="345"/>
      <c r="P139" s="345"/>
      <c r="Q139" s="345"/>
      <c r="R139" s="345"/>
    </row>
    <row r="140" spans="1:18" s="370" customFormat="1" ht="31.5" x14ac:dyDescent="0.25">
      <c r="A140" s="363" t="s">
        <v>364</v>
      </c>
      <c r="B140" s="365" t="s">
        <v>490</v>
      </c>
      <c r="C140" s="257"/>
      <c r="D140" s="257"/>
      <c r="E140" s="257"/>
      <c r="F140" s="257"/>
      <c r="G140" s="257"/>
      <c r="H140" s="591"/>
      <c r="I140" s="257"/>
      <c r="J140" s="257"/>
      <c r="K140" s="257"/>
      <c r="L140" s="369"/>
      <c r="M140" s="369"/>
      <c r="N140" s="369"/>
      <c r="O140" s="369"/>
      <c r="P140" s="369"/>
      <c r="Q140" s="369"/>
      <c r="R140" s="369"/>
    </row>
    <row r="141" spans="1:18" s="349" customFormat="1" ht="15.75" x14ac:dyDescent="0.25">
      <c r="A141" s="362"/>
      <c r="B141" s="243" t="s">
        <v>354</v>
      </c>
      <c r="C141" s="243">
        <f t="shared" ref="C141:C146" si="49">SUM(D141:I141)</f>
        <v>86107000</v>
      </c>
      <c r="D141" s="243">
        <v>0</v>
      </c>
      <c r="E141" s="243"/>
      <c r="F141" s="243">
        <v>0</v>
      </c>
      <c r="G141" s="248">
        <v>86107000</v>
      </c>
      <c r="H141" s="587"/>
      <c r="I141" s="248"/>
      <c r="J141" s="248"/>
      <c r="K141" s="243"/>
      <c r="L141" s="345"/>
      <c r="M141" s="345"/>
      <c r="N141" s="345"/>
      <c r="O141" s="345"/>
      <c r="P141" s="345"/>
      <c r="Q141" s="345"/>
      <c r="R141" s="345"/>
    </row>
    <row r="142" spans="1:18" s="349" customFormat="1" ht="15.75" x14ac:dyDescent="0.25">
      <c r="A142" s="362"/>
      <c r="B142" s="243" t="s">
        <v>355</v>
      </c>
      <c r="C142" s="243">
        <f t="shared" si="49"/>
        <v>0</v>
      </c>
      <c r="D142" s="243"/>
      <c r="E142" s="243"/>
      <c r="F142" s="243"/>
      <c r="G142" s="243"/>
      <c r="H142" s="573"/>
      <c r="I142" s="243"/>
      <c r="J142" s="243"/>
      <c r="K142" s="243"/>
      <c r="L142" s="345"/>
      <c r="M142" s="345"/>
      <c r="N142" s="345"/>
      <c r="O142" s="345"/>
      <c r="P142" s="345"/>
      <c r="Q142" s="345"/>
      <c r="R142" s="345"/>
    </row>
    <row r="143" spans="1:18" s="349" customFormat="1" ht="15.75" x14ac:dyDescent="0.25">
      <c r="A143" s="362"/>
      <c r="B143" s="243" t="s">
        <v>356</v>
      </c>
      <c r="C143" s="243">
        <f t="shared" si="49"/>
        <v>0</v>
      </c>
      <c r="D143" s="243"/>
      <c r="E143" s="243"/>
      <c r="F143" s="243"/>
      <c r="G143" s="243"/>
      <c r="H143" s="573"/>
      <c r="I143" s="243"/>
      <c r="J143" s="243"/>
      <c r="K143" s="243"/>
      <c r="L143" s="345"/>
      <c r="M143" s="345"/>
      <c r="N143" s="345"/>
      <c r="O143" s="345"/>
      <c r="P143" s="345"/>
      <c r="Q143" s="345"/>
      <c r="R143" s="345"/>
    </row>
    <row r="144" spans="1:18" s="349" customFormat="1" ht="15.75" x14ac:dyDescent="0.25">
      <c r="A144" s="362"/>
      <c r="B144" s="243" t="s">
        <v>357</v>
      </c>
      <c r="C144" s="243">
        <f t="shared" si="49"/>
        <v>86107000</v>
      </c>
      <c r="D144" s="248">
        <f>D141-D142+D143</f>
        <v>0</v>
      </c>
      <c r="E144" s="243"/>
      <c r="F144" s="248">
        <f>F141-F142+F143</f>
        <v>0</v>
      </c>
      <c r="G144" s="248">
        <f>G141-G142+G143</f>
        <v>86107000</v>
      </c>
      <c r="H144" s="587"/>
      <c r="I144" s="248"/>
      <c r="J144" s="248"/>
      <c r="K144" s="243"/>
      <c r="L144" s="345"/>
      <c r="M144" s="345"/>
      <c r="N144" s="345"/>
      <c r="O144" s="345"/>
      <c r="P144" s="345"/>
      <c r="Q144" s="345"/>
      <c r="R144" s="345"/>
    </row>
    <row r="145" spans="1:18" s="349" customFormat="1" ht="15.75" x14ac:dyDescent="0.25">
      <c r="A145" s="362"/>
      <c r="B145" s="243" t="s">
        <v>358</v>
      </c>
      <c r="C145" s="243">
        <f t="shared" si="49"/>
        <v>85239000</v>
      </c>
      <c r="D145" s="243"/>
      <c r="E145" s="243"/>
      <c r="F145" s="243"/>
      <c r="G145" s="243">
        <v>85239000</v>
      </c>
      <c r="H145" s="573"/>
      <c r="I145" s="243"/>
      <c r="J145" s="243"/>
      <c r="K145" s="243"/>
      <c r="L145" s="345"/>
      <c r="M145" s="345"/>
      <c r="N145" s="345"/>
      <c r="O145" s="345"/>
      <c r="P145" s="345"/>
      <c r="Q145" s="345"/>
      <c r="R145" s="345"/>
    </row>
    <row r="146" spans="1:18" s="349" customFormat="1" ht="15.75" x14ac:dyDescent="0.25">
      <c r="A146" s="362"/>
      <c r="B146" s="243" t="s">
        <v>359</v>
      </c>
      <c r="C146" s="243">
        <f t="shared" si="49"/>
        <v>868000</v>
      </c>
      <c r="D146" s="243">
        <f>D144-D145</f>
        <v>0</v>
      </c>
      <c r="E146" s="240"/>
      <c r="F146" s="243">
        <f>F144-F145</f>
        <v>0</v>
      </c>
      <c r="G146" s="243">
        <f>G144-G145</f>
        <v>868000</v>
      </c>
      <c r="H146" s="573"/>
      <c r="I146" s="243"/>
      <c r="J146" s="243"/>
      <c r="K146" s="243"/>
      <c r="L146" s="345"/>
      <c r="M146" s="345"/>
      <c r="N146" s="345"/>
      <c r="O146" s="345"/>
      <c r="P146" s="345"/>
      <c r="Q146" s="345"/>
      <c r="R146" s="345"/>
    </row>
    <row r="147" spans="1:18" s="349" customFormat="1" ht="15.75" x14ac:dyDescent="0.25">
      <c r="A147" s="362"/>
      <c r="B147" s="243" t="s">
        <v>360</v>
      </c>
      <c r="C147" s="359">
        <f>IF(C144&lt;&gt;0,C145/C144,"")</f>
        <v>0.98991951873831396</v>
      </c>
      <c r="D147" s="359" t="str">
        <f>IF(D144&lt;&gt;0,D145/D144,"")</f>
        <v/>
      </c>
      <c r="E147" s="359" t="str">
        <f t="shared" ref="E147:I147" si="50">IF(E144&lt;&gt;0,E145/E144,"")</f>
        <v/>
      </c>
      <c r="F147" s="359" t="str">
        <f t="shared" si="50"/>
        <v/>
      </c>
      <c r="G147" s="359">
        <f t="shared" si="50"/>
        <v>0.98991951873831396</v>
      </c>
      <c r="H147" s="588" t="str">
        <f t="shared" si="50"/>
        <v/>
      </c>
      <c r="I147" s="359" t="str">
        <f t="shared" si="50"/>
        <v/>
      </c>
      <c r="J147" s="359"/>
      <c r="K147" s="243"/>
      <c r="L147" s="345"/>
      <c r="M147" s="345"/>
      <c r="N147" s="345"/>
      <c r="O147" s="345"/>
      <c r="P147" s="345"/>
      <c r="Q147" s="345"/>
      <c r="R147" s="345"/>
    </row>
    <row r="148" spans="1:18" s="357" customFormat="1" ht="15.75" x14ac:dyDescent="0.25">
      <c r="A148" s="354" t="s">
        <v>41</v>
      </c>
      <c r="B148" s="240" t="s">
        <v>473</v>
      </c>
      <c r="C148" s="358"/>
      <c r="D148" s="358"/>
      <c r="E148" s="358"/>
      <c r="F148" s="358"/>
      <c r="G148" s="358"/>
      <c r="H148" s="586"/>
      <c r="I148" s="358"/>
      <c r="J148" s="358"/>
      <c r="K148" s="240"/>
      <c r="L148" s="356"/>
      <c r="M148" s="356"/>
      <c r="N148" s="356"/>
      <c r="O148" s="356"/>
      <c r="P148" s="356"/>
      <c r="Q148" s="356"/>
      <c r="R148" s="356"/>
    </row>
    <row r="149" spans="1:18" s="357" customFormat="1" ht="15.75" x14ac:dyDescent="0.25">
      <c r="A149" s="361" t="s">
        <v>250</v>
      </c>
      <c r="B149" s="366" t="s">
        <v>471</v>
      </c>
      <c r="C149" s="240"/>
      <c r="D149" s="240"/>
      <c r="E149" s="240"/>
      <c r="F149" s="240"/>
      <c r="G149" s="240"/>
      <c r="H149" s="590"/>
      <c r="I149" s="240"/>
      <c r="J149" s="240"/>
      <c r="K149" s="240"/>
      <c r="L149" s="356"/>
      <c r="M149" s="356"/>
      <c r="N149" s="356"/>
      <c r="O149" s="356"/>
      <c r="P149" s="356"/>
      <c r="Q149" s="356"/>
      <c r="R149" s="356"/>
    </row>
    <row r="150" spans="1:18" s="349" customFormat="1" ht="15.75" x14ac:dyDescent="0.25">
      <c r="A150" s="362"/>
      <c r="B150" s="243" t="s">
        <v>354</v>
      </c>
      <c r="C150" s="243">
        <f t="shared" ref="C150:C155" si="51">SUM(D150:I150)</f>
        <v>166002042</v>
      </c>
      <c r="D150" s="243">
        <v>92793416</v>
      </c>
      <c r="E150" s="243">
        <v>0</v>
      </c>
      <c r="F150" s="243">
        <v>59482284</v>
      </c>
      <c r="G150" s="243">
        <v>13726342</v>
      </c>
      <c r="H150" s="573">
        <v>0</v>
      </c>
      <c r="I150" s="243">
        <v>0</v>
      </c>
      <c r="J150" s="243"/>
      <c r="K150" s="243"/>
      <c r="L150" s="345"/>
      <c r="M150" s="345"/>
      <c r="N150" s="345"/>
      <c r="O150" s="345"/>
      <c r="P150" s="345"/>
      <c r="Q150" s="345"/>
      <c r="R150" s="345"/>
    </row>
    <row r="151" spans="1:18" s="349" customFormat="1" ht="15.75" x14ac:dyDescent="0.25">
      <c r="A151" s="362"/>
      <c r="B151" s="243" t="s">
        <v>355</v>
      </c>
      <c r="C151" s="243">
        <f t="shared" si="51"/>
        <v>0</v>
      </c>
      <c r="D151" s="243"/>
      <c r="E151" s="243"/>
      <c r="F151" s="243"/>
      <c r="G151" s="243"/>
      <c r="H151" s="573"/>
      <c r="I151" s="243"/>
      <c r="J151" s="243"/>
      <c r="K151" s="243"/>
      <c r="L151" s="345"/>
      <c r="M151" s="345"/>
      <c r="N151" s="345"/>
      <c r="O151" s="345"/>
      <c r="P151" s="345"/>
      <c r="Q151" s="345"/>
      <c r="R151" s="345"/>
    </row>
    <row r="152" spans="1:18" s="349" customFormat="1" ht="15.75" x14ac:dyDescent="0.25">
      <c r="A152" s="362"/>
      <c r="B152" s="243" t="s">
        <v>356</v>
      </c>
      <c r="C152" s="243">
        <f t="shared" si="51"/>
        <v>0</v>
      </c>
      <c r="D152" s="243"/>
      <c r="E152" s="243"/>
      <c r="F152" s="243"/>
      <c r="G152" s="243"/>
      <c r="H152" s="573"/>
      <c r="I152" s="243"/>
      <c r="J152" s="243"/>
      <c r="K152" s="243"/>
      <c r="L152" s="345"/>
      <c r="M152" s="345"/>
      <c r="N152" s="345"/>
      <c r="O152" s="345"/>
      <c r="P152" s="345"/>
      <c r="Q152" s="345"/>
      <c r="R152" s="345"/>
    </row>
    <row r="153" spans="1:18" s="349" customFormat="1" ht="15.75" x14ac:dyDescent="0.25">
      <c r="A153" s="362"/>
      <c r="B153" s="243" t="s">
        <v>357</v>
      </c>
      <c r="C153" s="243">
        <f t="shared" si="51"/>
        <v>166002042</v>
      </c>
      <c r="D153" s="248">
        <f>D150-D151+D152</f>
        <v>92793416</v>
      </c>
      <c r="E153" s="248">
        <f t="shared" ref="E153:I153" si="52">E150-E151+E152</f>
        <v>0</v>
      </c>
      <c r="F153" s="248">
        <f t="shared" si="52"/>
        <v>59482284</v>
      </c>
      <c r="G153" s="248">
        <f t="shared" si="52"/>
        <v>13726342</v>
      </c>
      <c r="H153" s="587">
        <f t="shared" si="52"/>
        <v>0</v>
      </c>
      <c r="I153" s="248">
        <f t="shared" si="52"/>
        <v>0</v>
      </c>
      <c r="J153" s="248"/>
      <c r="K153" s="243"/>
      <c r="L153" s="345"/>
      <c r="M153" s="345"/>
      <c r="N153" s="345"/>
      <c r="O153" s="345"/>
      <c r="P153" s="345"/>
      <c r="Q153" s="345"/>
      <c r="R153" s="345"/>
    </row>
    <row r="154" spans="1:18" s="349" customFormat="1" ht="15.75" x14ac:dyDescent="0.25">
      <c r="A154" s="362"/>
      <c r="B154" s="243" t="s">
        <v>358</v>
      </c>
      <c r="C154" s="243">
        <f t="shared" si="51"/>
        <v>0</v>
      </c>
      <c r="D154" s="243"/>
      <c r="E154" s="243"/>
      <c r="F154" s="243"/>
      <c r="G154" s="243"/>
      <c r="H154" s="573"/>
      <c r="I154" s="243"/>
      <c r="J154" s="243"/>
      <c r="K154" s="243"/>
      <c r="L154" s="345"/>
      <c r="M154" s="345"/>
      <c r="N154" s="345"/>
      <c r="O154" s="345"/>
      <c r="P154" s="345"/>
      <c r="Q154" s="345"/>
      <c r="R154" s="345"/>
    </row>
    <row r="155" spans="1:18" s="349" customFormat="1" ht="15.75" x14ac:dyDescent="0.25">
      <c r="A155" s="362"/>
      <c r="B155" s="243" t="s">
        <v>359</v>
      </c>
      <c r="C155" s="243">
        <f t="shared" si="51"/>
        <v>166002042</v>
      </c>
      <c r="D155" s="243">
        <f>D153-D154</f>
        <v>92793416</v>
      </c>
      <c r="E155" s="243">
        <f t="shared" ref="E155:I155" si="53">E153-E154</f>
        <v>0</v>
      </c>
      <c r="F155" s="243">
        <f t="shared" si="53"/>
        <v>59482284</v>
      </c>
      <c r="G155" s="243">
        <f t="shared" si="53"/>
        <v>13726342</v>
      </c>
      <c r="H155" s="573">
        <f t="shared" si="53"/>
        <v>0</v>
      </c>
      <c r="I155" s="243">
        <f t="shared" si="53"/>
        <v>0</v>
      </c>
      <c r="J155" s="243"/>
      <c r="K155" s="243"/>
      <c r="L155" s="345"/>
      <c r="M155" s="345"/>
      <c r="N155" s="345"/>
      <c r="O155" s="345"/>
      <c r="P155" s="345"/>
      <c r="Q155" s="345"/>
      <c r="R155" s="345"/>
    </row>
    <row r="156" spans="1:18" s="349" customFormat="1" ht="15.75" x14ac:dyDescent="0.25">
      <c r="A156" s="362"/>
      <c r="B156" s="243" t="s">
        <v>360</v>
      </c>
      <c r="C156" s="359">
        <f>C154/C153</f>
        <v>0</v>
      </c>
      <c r="D156" s="359">
        <f t="shared" ref="D156:G156" si="54">D154/D153</f>
        <v>0</v>
      </c>
      <c r="E156" s="359"/>
      <c r="F156" s="359"/>
      <c r="G156" s="359">
        <f t="shared" si="54"/>
        <v>0</v>
      </c>
      <c r="H156" s="588"/>
      <c r="I156" s="359"/>
      <c r="J156" s="359"/>
      <c r="K156" s="243"/>
      <c r="L156" s="345"/>
      <c r="M156" s="345"/>
      <c r="N156" s="345"/>
      <c r="O156" s="345"/>
      <c r="P156" s="345"/>
      <c r="Q156" s="345"/>
      <c r="R156" s="345"/>
    </row>
    <row r="157" spans="1:18" s="349" customFormat="1" ht="15.75" x14ac:dyDescent="0.25">
      <c r="A157" s="354" t="s">
        <v>234</v>
      </c>
      <c r="B157" s="273" t="s">
        <v>465</v>
      </c>
      <c r="C157" s="243"/>
      <c r="D157" s="243"/>
      <c r="E157" s="243"/>
      <c r="F157" s="243"/>
      <c r="G157" s="243"/>
      <c r="H157" s="573"/>
      <c r="I157" s="243"/>
      <c r="J157" s="243"/>
      <c r="K157" s="243"/>
      <c r="L157" s="345"/>
      <c r="M157" s="345"/>
      <c r="N157" s="345"/>
      <c r="O157" s="345"/>
      <c r="P157" s="345"/>
      <c r="Q157" s="345"/>
      <c r="R157" s="345"/>
    </row>
    <row r="158" spans="1:18" s="349" customFormat="1" ht="15.75" x14ac:dyDescent="0.25">
      <c r="A158" s="362"/>
      <c r="B158" s="243" t="s">
        <v>354</v>
      </c>
      <c r="C158" s="243">
        <f t="shared" ref="C158:C163" si="55">SUM(D158:I158)</f>
        <v>3138267221</v>
      </c>
      <c r="D158" s="243"/>
      <c r="E158" s="243">
        <v>0</v>
      </c>
      <c r="F158" s="243">
        <v>3077245768</v>
      </c>
      <c r="G158" s="243">
        <v>61021453</v>
      </c>
      <c r="H158" s="573">
        <v>0</v>
      </c>
      <c r="I158" s="243">
        <v>0</v>
      </c>
      <c r="J158" s="243"/>
      <c r="K158" s="243"/>
      <c r="L158" s="345"/>
      <c r="M158" s="345"/>
      <c r="N158" s="345"/>
      <c r="O158" s="345"/>
      <c r="P158" s="345"/>
      <c r="Q158" s="345"/>
      <c r="R158" s="345"/>
    </row>
    <row r="159" spans="1:18" s="349" customFormat="1" ht="15.75" x14ac:dyDescent="0.25">
      <c r="A159" s="362"/>
      <c r="B159" s="243" t="s">
        <v>355</v>
      </c>
      <c r="C159" s="243">
        <f t="shared" si="55"/>
        <v>0</v>
      </c>
      <c r="D159" s="243"/>
      <c r="E159" s="243"/>
      <c r="F159" s="243"/>
      <c r="G159" s="243"/>
      <c r="H159" s="573"/>
      <c r="I159" s="243"/>
      <c r="J159" s="243"/>
      <c r="K159" s="243"/>
      <c r="L159" s="345"/>
      <c r="M159" s="345"/>
      <c r="N159" s="345"/>
      <c r="O159" s="345"/>
      <c r="P159" s="345"/>
      <c r="Q159" s="345"/>
      <c r="R159" s="345"/>
    </row>
    <row r="160" spans="1:18" s="349" customFormat="1" ht="15.75" x14ac:dyDescent="0.25">
      <c r="A160" s="362"/>
      <c r="B160" s="243" t="s">
        <v>356</v>
      </c>
      <c r="C160" s="243">
        <f t="shared" si="55"/>
        <v>0</v>
      </c>
      <c r="D160" s="243"/>
      <c r="E160" s="243"/>
      <c r="F160" s="243"/>
      <c r="G160" s="243"/>
      <c r="H160" s="573"/>
      <c r="I160" s="243"/>
      <c r="J160" s="243"/>
      <c r="K160" s="243"/>
      <c r="L160" s="345"/>
      <c r="M160" s="345"/>
      <c r="N160" s="345"/>
      <c r="O160" s="345"/>
      <c r="P160" s="345"/>
      <c r="Q160" s="345"/>
      <c r="R160" s="345"/>
    </row>
    <row r="161" spans="1:18" s="349" customFormat="1" ht="15.75" x14ac:dyDescent="0.25">
      <c r="A161" s="362"/>
      <c r="B161" s="243" t="s">
        <v>357</v>
      </c>
      <c r="C161" s="243">
        <f t="shared" si="55"/>
        <v>3138267221</v>
      </c>
      <c r="D161" s="248"/>
      <c r="E161" s="248">
        <f t="shared" ref="E161:I161" si="56">E158-E159+E160</f>
        <v>0</v>
      </c>
      <c r="F161" s="248">
        <f t="shared" si="56"/>
        <v>3077245768</v>
      </c>
      <c r="G161" s="248">
        <f t="shared" si="56"/>
        <v>61021453</v>
      </c>
      <c r="H161" s="587">
        <f t="shared" si="56"/>
        <v>0</v>
      </c>
      <c r="I161" s="248">
        <f t="shared" si="56"/>
        <v>0</v>
      </c>
      <c r="J161" s="248"/>
      <c r="K161" s="248"/>
      <c r="L161" s="345"/>
      <c r="M161" s="345"/>
      <c r="N161" s="345"/>
      <c r="O161" s="345"/>
      <c r="P161" s="345"/>
      <c r="Q161" s="345"/>
      <c r="R161" s="345"/>
    </row>
    <row r="162" spans="1:18" s="349" customFormat="1" ht="15.75" x14ac:dyDescent="0.25">
      <c r="A162" s="362"/>
      <c r="B162" s="243" t="s">
        <v>358</v>
      </c>
      <c r="C162" s="243">
        <f t="shared" si="55"/>
        <v>0</v>
      </c>
      <c r="D162" s="243"/>
      <c r="E162" s="243"/>
      <c r="F162" s="243"/>
      <c r="G162" s="243"/>
      <c r="H162" s="573"/>
      <c r="I162" s="243"/>
      <c r="J162" s="243"/>
      <c r="K162" s="243"/>
      <c r="L162" s="345"/>
      <c r="M162" s="345"/>
      <c r="N162" s="345"/>
      <c r="O162" s="345"/>
      <c r="P162" s="345"/>
      <c r="Q162" s="345"/>
      <c r="R162" s="345"/>
    </row>
    <row r="163" spans="1:18" s="349" customFormat="1" ht="15.75" x14ac:dyDescent="0.25">
      <c r="A163" s="362"/>
      <c r="B163" s="243" t="s">
        <v>359</v>
      </c>
      <c r="C163" s="243">
        <f t="shared" si="55"/>
        <v>3138267221</v>
      </c>
      <c r="D163" s="243"/>
      <c r="E163" s="243">
        <f t="shared" ref="E163:I163" si="57">E161-E162</f>
        <v>0</v>
      </c>
      <c r="F163" s="243">
        <f t="shared" si="57"/>
        <v>3077245768</v>
      </c>
      <c r="G163" s="243">
        <f t="shared" si="57"/>
        <v>61021453</v>
      </c>
      <c r="H163" s="573">
        <f t="shared" si="57"/>
        <v>0</v>
      </c>
      <c r="I163" s="243">
        <f t="shared" si="57"/>
        <v>0</v>
      </c>
      <c r="J163" s="243"/>
      <c r="K163" s="243"/>
      <c r="L163" s="345"/>
      <c r="M163" s="345"/>
      <c r="N163" s="345"/>
      <c r="O163" s="345"/>
      <c r="P163" s="345"/>
      <c r="Q163" s="345"/>
      <c r="R163" s="345"/>
    </row>
    <row r="164" spans="1:18" s="349" customFormat="1" ht="15.75" x14ac:dyDescent="0.25">
      <c r="A164" s="362"/>
      <c r="B164" s="243" t="s">
        <v>360</v>
      </c>
      <c r="C164" s="359">
        <f>C162/C161</f>
        <v>0</v>
      </c>
      <c r="D164" s="359"/>
      <c r="E164" s="359"/>
      <c r="F164" s="359">
        <f t="shared" ref="F164:H164" si="58">F162/F161</f>
        <v>0</v>
      </c>
      <c r="G164" s="359">
        <f t="shared" si="58"/>
        <v>0</v>
      </c>
      <c r="H164" s="588" t="e">
        <f t="shared" si="58"/>
        <v>#DIV/0!</v>
      </c>
      <c r="I164" s="359"/>
      <c r="J164" s="359"/>
      <c r="K164" s="359"/>
      <c r="L164" s="345"/>
      <c r="M164" s="345"/>
      <c r="N164" s="345"/>
      <c r="O164" s="345"/>
      <c r="P164" s="345"/>
      <c r="Q164" s="345"/>
      <c r="R164" s="345"/>
    </row>
  </sheetData>
  <mergeCells count="6">
    <mergeCell ref="A1:C1"/>
    <mergeCell ref="E1:K1"/>
    <mergeCell ref="A4:K5"/>
    <mergeCell ref="A7:K7"/>
    <mergeCell ref="A2:B2"/>
    <mergeCell ref="A6:K6"/>
  </mergeCells>
  <pageMargins left="0.38" right="0.2" top="0.38" bottom="0.31" header="0.17" footer="0.22"/>
  <pageSetup paperSize="9" scale="80" orientation="landscape" r:id="rId1"/>
  <headerFooter differentFirst="1">
    <oddHeader>&amp;CPage &amp;P</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163"/>
  <sheetViews>
    <sheetView zoomScale="90" zoomScaleNormal="90" workbookViewId="0">
      <selection activeCell="A3" sqref="A3:Z3"/>
    </sheetView>
  </sheetViews>
  <sheetFormatPr defaultRowHeight="15" x14ac:dyDescent="0.25"/>
  <cols>
    <col min="1" max="1" width="3.42578125" style="321" customWidth="1"/>
    <col min="2" max="2" width="18" style="321" customWidth="1"/>
    <col min="3" max="3" width="9.7109375" style="321" customWidth="1"/>
    <col min="4" max="4" width="17" style="321" customWidth="1"/>
    <col min="5" max="5" width="10.28515625" style="321" customWidth="1"/>
    <col min="6" max="6" width="18.140625" style="321" customWidth="1"/>
    <col min="7" max="7" width="13.28515625" style="321" customWidth="1"/>
    <col min="8" max="8" width="14.28515625" style="321" customWidth="1"/>
    <col min="9" max="9" width="13.85546875" style="321" customWidth="1"/>
    <col min="10" max="10" width="7.5703125" style="321" customWidth="1"/>
    <col min="11" max="11" width="7.28515625" style="321" customWidth="1"/>
    <col min="12" max="12" width="13" style="321" customWidth="1"/>
    <col min="13" max="13" width="11.7109375" style="321" customWidth="1"/>
    <col min="14" max="14" width="7.42578125" style="321" customWidth="1"/>
    <col min="15" max="15" width="8.42578125" style="321" bestFit="1" customWidth="1"/>
    <col min="16" max="16" width="13" style="321" customWidth="1"/>
    <col min="17" max="17" width="10.140625" style="321" customWidth="1"/>
    <col min="18" max="18" width="7.140625" style="321" customWidth="1"/>
    <col min="19" max="19" width="6.42578125" style="321" customWidth="1"/>
    <col min="20" max="20" width="11.28515625" style="321" bestFit="1" customWidth="1"/>
    <col min="21" max="21" width="6.28515625" style="321" customWidth="1"/>
    <col min="22" max="22" width="13" style="321" customWidth="1"/>
    <col min="23" max="23" width="6.140625" style="321" customWidth="1"/>
    <col min="24" max="24" width="11" style="321" customWidth="1"/>
    <col min="25" max="25" width="12.140625" style="321" customWidth="1"/>
    <col min="26" max="26" width="13.5703125" style="321" customWidth="1"/>
    <col min="27" max="257" width="9" style="321"/>
    <col min="258" max="258" width="3.42578125" style="321" customWidth="1"/>
    <col min="259" max="259" width="18" style="321" customWidth="1"/>
    <col min="260" max="260" width="8.5703125" style="321" customWidth="1"/>
    <col min="261" max="261" width="17" style="321" customWidth="1"/>
    <col min="262" max="262" width="8.42578125" style="321" customWidth="1"/>
    <col min="263" max="263" width="18.140625" style="321" customWidth="1"/>
    <col min="264" max="264" width="9.28515625" style="321" customWidth="1"/>
    <col min="265" max="265" width="9" style="321" customWidth="1"/>
    <col min="266" max="266" width="9.42578125" style="321" bestFit="1" customWidth="1"/>
    <col min="267" max="267" width="7.5703125" style="321" customWidth="1"/>
    <col min="268" max="268" width="7.28515625" style="321" customWidth="1"/>
    <col min="269" max="269" width="9.28515625" style="321" customWidth="1"/>
    <col min="270" max="270" width="8.42578125" style="321" bestFit="1" customWidth="1"/>
    <col min="271" max="271" width="7.42578125" style="321" customWidth="1"/>
    <col min="272" max="272" width="8.42578125" style="321" bestFit="1" customWidth="1"/>
    <col min="273" max="273" width="9.42578125" style="321" customWidth="1"/>
    <col min="274" max="274" width="7.42578125" style="321" customWidth="1"/>
    <col min="275" max="275" width="7.140625" style="321" customWidth="1"/>
    <col min="276" max="276" width="6.42578125" style="321" customWidth="1"/>
    <col min="277" max="277" width="11.28515625" style="321" bestFit="1" customWidth="1"/>
    <col min="278" max="278" width="6.28515625" style="321" customWidth="1"/>
    <col min="279" max="279" width="10.140625" style="321" customWidth="1"/>
    <col min="280" max="280" width="6.140625" style="321" customWidth="1"/>
    <col min="281" max="281" width="10.42578125" style="321" customWidth="1"/>
    <col min="282" max="282" width="13.5703125" style="321" customWidth="1"/>
    <col min="283" max="513" width="9" style="321"/>
    <col min="514" max="514" width="3.42578125" style="321" customWidth="1"/>
    <col min="515" max="515" width="18" style="321" customWidth="1"/>
    <col min="516" max="516" width="8.5703125" style="321" customWidth="1"/>
    <col min="517" max="517" width="17" style="321" customWidth="1"/>
    <col min="518" max="518" width="8.42578125" style="321" customWidth="1"/>
    <col min="519" max="519" width="18.140625" style="321" customWidth="1"/>
    <col min="520" max="520" width="9.28515625" style="321" customWidth="1"/>
    <col min="521" max="521" width="9" style="321" customWidth="1"/>
    <col min="522" max="522" width="9.42578125" style="321" bestFit="1" customWidth="1"/>
    <col min="523" max="523" width="7.5703125" style="321" customWidth="1"/>
    <col min="524" max="524" width="7.28515625" style="321" customWidth="1"/>
    <col min="525" max="525" width="9.28515625" style="321" customWidth="1"/>
    <col min="526" max="526" width="8.42578125" style="321" bestFit="1" customWidth="1"/>
    <col min="527" max="527" width="7.42578125" style="321" customWidth="1"/>
    <col min="528" max="528" width="8.42578125" style="321" bestFit="1" customWidth="1"/>
    <col min="529" max="529" width="9.42578125" style="321" customWidth="1"/>
    <col min="530" max="530" width="7.42578125" style="321" customWidth="1"/>
    <col min="531" max="531" width="7.140625" style="321" customWidth="1"/>
    <col min="532" max="532" width="6.42578125" style="321" customWidth="1"/>
    <col min="533" max="533" width="11.28515625" style="321" bestFit="1" customWidth="1"/>
    <col min="534" max="534" width="6.28515625" style="321" customWidth="1"/>
    <col min="535" max="535" width="10.140625" style="321" customWidth="1"/>
    <col min="536" max="536" width="6.140625" style="321" customWidth="1"/>
    <col min="537" max="537" width="10.42578125" style="321" customWidth="1"/>
    <col min="538" max="538" width="13.5703125" style="321" customWidth="1"/>
    <col min="539" max="769" width="9" style="321"/>
    <col min="770" max="770" width="3.42578125" style="321" customWidth="1"/>
    <col min="771" max="771" width="18" style="321" customWidth="1"/>
    <col min="772" max="772" width="8.5703125" style="321" customWidth="1"/>
    <col min="773" max="773" width="17" style="321" customWidth="1"/>
    <col min="774" max="774" width="8.42578125" style="321" customWidth="1"/>
    <col min="775" max="775" width="18.140625" style="321" customWidth="1"/>
    <col min="776" max="776" width="9.28515625" style="321" customWidth="1"/>
    <col min="777" max="777" width="9" style="321" customWidth="1"/>
    <col min="778" max="778" width="9.42578125" style="321" bestFit="1" customWidth="1"/>
    <col min="779" max="779" width="7.5703125" style="321" customWidth="1"/>
    <col min="780" max="780" width="7.28515625" style="321" customWidth="1"/>
    <col min="781" max="781" width="9.28515625" style="321" customWidth="1"/>
    <col min="782" max="782" width="8.42578125" style="321" bestFit="1" customWidth="1"/>
    <col min="783" max="783" width="7.42578125" style="321" customWidth="1"/>
    <col min="784" max="784" width="8.42578125" style="321" bestFit="1" customWidth="1"/>
    <col min="785" max="785" width="9.42578125" style="321" customWidth="1"/>
    <col min="786" max="786" width="7.42578125" style="321" customWidth="1"/>
    <col min="787" max="787" width="7.140625" style="321" customWidth="1"/>
    <col min="788" max="788" width="6.42578125" style="321" customWidth="1"/>
    <col min="789" max="789" width="11.28515625" style="321" bestFit="1" customWidth="1"/>
    <col min="790" max="790" width="6.28515625" style="321" customWidth="1"/>
    <col min="791" max="791" width="10.140625" style="321" customWidth="1"/>
    <col min="792" max="792" width="6.140625" style="321" customWidth="1"/>
    <col min="793" max="793" width="10.42578125" style="321" customWidth="1"/>
    <col min="794" max="794" width="13.5703125" style="321" customWidth="1"/>
    <col min="795" max="1025" width="9" style="321"/>
    <col min="1026" max="1026" width="3.42578125" style="321" customWidth="1"/>
    <col min="1027" max="1027" width="18" style="321" customWidth="1"/>
    <col min="1028" max="1028" width="8.5703125" style="321" customWidth="1"/>
    <col min="1029" max="1029" width="17" style="321" customWidth="1"/>
    <col min="1030" max="1030" width="8.42578125" style="321" customWidth="1"/>
    <col min="1031" max="1031" width="18.140625" style="321" customWidth="1"/>
    <col min="1032" max="1032" width="9.28515625" style="321" customWidth="1"/>
    <col min="1033" max="1033" width="9" style="321" customWidth="1"/>
    <col min="1034" max="1034" width="9.42578125" style="321" bestFit="1" customWidth="1"/>
    <col min="1035" max="1035" width="7.5703125" style="321" customWidth="1"/>
    <col min="1036" max="1036" width="7.28515625" style="321" customWidth="1"/>
    <col min="1037" max="1037" width="9.28515625" style="321" customWidth="1"/>
    <col min="1038" max="1038" width="8.42578125" style="321" bestFit="1" customWidth="1"/>
    <col min="1039" max="1039" width="7.42578125" style="321" customWidth="1"/>
    <col min="1040" max="1040" width="8.42578125" style="321" bestFit="1" customWidth="1"/>
    <col min="1041" max="1041" width="9.42578125" style="321" customWidth="1"/>
    <col min="1042" max="1042" width="7.42578125" style="321" customWidth="1"/>
    <col min="1043" max="1043" width="7.140625" style="321" customWidth="1"/>
    <col min="1044" max="1044" width="6.42578125" style="321" customWidth="1"/>
    <col min="1045" max="1045" width="11.28515625" style="321" bestFit="1" customWidth="1"/>
    <col min="1046" max="1046" width="6.28515625" style="321" customWidth="1"/>
    <col min="1047" max="1047" width="10.140625" style="321" customWidth="1"/>
    <col min="1048" max="1048" width="6.140625" style="321" customWidth="1"/>
    <col min="1049" max="1049" width="10.42578125" style="321" customWidth="1"/>
    <col min="1050" max="1050" width="13.5703125" style="321" customWidth="1"/>
    <col min="1051" max="1281" width="9" style="321"/>
    <col min="1282" max="1282" width="3.42578125" style="321" customWidth="1"/>
    <col min="1283" max="1283" width="18" style="321" customWidth="1"/>
    <col min="1284" max="1284" width="8.5703125" style="321" customWidth="1"/>
    <col min="1285" max="1285" width="17" style="321" customWidth="1"/>
    <col min="1286" max="1286" width="8.42578125" style="321" customWidth="1"/>
    <col min="1287" max="1287" width="18.140625" style="321" customWidth="1"/>
    <col min="1288" max="1288" width="9.28515625" style="321" customWidth="1"/>
    <col min="1289" max="1289" width="9" style="321" customWidth="1"/>
    <col min="1290" max="1290" width="9.42578125" style="321" bestFit="1" customWidth="1"/>
    <col min="1291" max="1291" width="7.5703125" style="321" customWidth="1"/>
    <col min="1292" max="1292" width="7.28515625" style="321" customWidth="1"/>
    <col min="1293" max="1293" width="9.28515625" style="321" customWidth="1"/>
    <col min="1294" max="1294" width="8.42578125" style="321" bestFit="1" customWidth="1"/>
    <col min="1295" max="1295" width="7.42578125" style="321" customWidth="1"/>
    <col min="1296" max="1296" width="8.42578125" style="321" bestFit="1" customWidth="1"/>
    <col min="1297" max="1297" width="9.42578125" style="321" customWidth="1"/>
    <col min="1298" max="1298" width="7.42578125" style="321" customWidth="1"/>
    <col min="1299" max="1299" width="7.140625" style="321" customWidth="1"/>
    <col min="1300" max="1300" width="6.42578125" style="321" customWidth="1"/>
    <col min="1301" max="1301" width="11.28515625" style="321" bestFit="1" customWidth="1"/>
    <col min="1302" max="1302" width="6.28515625" style="321" customWidth="1"/>
    <col min="1303" max="1303" width="10.140625" style="321" customWidth="1"/>
    <col min="1304" max="1304" width="6.140625" style="321" customWidth="1"/>
    <col min="1305" max="1305" width="10.42578125" style="321" customWidth="1"/>
    <col min="1306" max="1306" width="13.5703125" style="321" customWidth="1"/>
    <col min="1307" max="1537" width="9" style="321"/>
    <col min="1538" max="1538" width="3.42578125" style="321" customWidth="1"/>
    <col min="1539" max="1539" width="18" style="321" customWidth="1"/>
    <col min="1540" max="1540" width="8.5703125" style="321" customWidth="1"/>
    <col min="1541" max="1541" width="17" style="321" customWidth="1"/>
    <col min="1542" max="1542" width="8.42578125" style="321" customWidth="1"/>
    <col min="1543" max="1543" width="18.140625" style="321" customWidth="1"/>
    <col min="1544" max="1544" width="9.28515625" style="321" customWidth="1"/>
    <col min="1545" max="1545" width="9" style="321" customWidth="1"/>
    <col min="1546" max="1546" width="9.42578125" style="321" bestFit="1" customWidth="1"/>
    <col min="1547" max="1547" width="7.5703125" style="321" customWidth="1"/>
    <col min="1548" max="1548" width="7.28515625" style="321" customWidth="1"/>
    <col min="1549" max="1549" width="9.28515625" style="321" customWidth="1"/>
    <col min="1550" max="1550" width="8.42578125" style="321" bestFit="1" customWidth="1"/>
    <col min="1551" max="1551" width="7.42578125" style="321" customWidth="1"/>
    <col min="1552" max="1552" width="8.42578125" style="321" bestFit="1" customWidth="1"/>
    <col min="1553" max="1553" width="9.42578125" style="321" customWidth="1"/>
    <col min="1554" max="1554" width="7.42578125" style="321" customWidth="1"/>
    <col min="1555" max="1555" width="7.140625" style="321" customWidth="1"/>
    <col min="1556" max="1556" width="6.42578125" style="321" customWidth="1"/>
    <col min="1557" max="1557" width="11.28515625" style="321" bestFit="1" customWidth="1"/>
    <col min="1558" max="1558" width="6.28515625" style="321" customWidth="1"/>
    <col min="1559" max="1559" width="10.140625" style="321" customWidth="1"/>
    <col min="1560" max="1560" width="6.140625" style="321" customWidth="1"/>
    <col min="1561" max="1561" width="10.42578125" style="321" customWidth="1"/>
    <col min="1562" max="1562" width="13.5703125" style="321" customWidth="1"/>
    <col min="1563" max="1793" width="9" style="321"/>
    <col min="1794" max="1794" width="3.42578125" style="321" customWidth="1"/>
    <col min="1795" max="1795" width="18" style="321" customWidth="1"/>
    <col min="1796" max="1796" width="8.5703125" style="321" customWidth="1"/>
    <col min="1797" max="1797" width="17" style="321" customWidth="1"/>
    <col min="1798" max="1798" width="8.42578125" style="321" customWidth="1"/>
    <col min="1799" max="1799" width="18.140625" style="321" customWidth="1"/>
    <col min="1800" max="1800" width="9.28515625" style="321" customWidth="1"/>
    <col min="1801" max="1801" width="9" style="321" customWidth="1"/>
    <col min="1802" max="1802" width="9.42578125" style="321" bestFit="1" customWidth="1"/>
    <col min="1803" max="1803" width="7.5703125" style="321" customWidth="1"/>
    <col min="1804" max="1804" width="7.28515625" style="321" customWidth="1"/>
    <col min="1805" max="1805" width="9.28515625" style="321" customWidth="1"/>
    <col min="1806" max="1806" width="8.42578125" style="321" bestFit="1" customWidth="1"/>
    <col min="1807" max="1807" width="7.42578125" style="321" customWidth="1"/>
    <col min="1808" max="1808" width="8.42578125" style="321" bestFit="1" customWidth="1"/>
    <col min="1809" max="1809" width="9.42578125" style="321" customWidth="1"/>
    <col min="1810" max="1810" width="7.42578125" style="321" customWidth="1"/>
    <col min="1811" max="1811" width="7.140625" style="321" customWidth="1"/>
    <col min="1812" max="1812" width="6.42578125" style="321" customWidth="1"/>
    <col min="1813" max="1813" width="11.28515625" style="321" bestFit="1" customWidth="1"/>
    <col min="1814" max="1814" width="6.28515625" style="321" customWidth="1"/>
    <col min="1815" max="1815" width="10.140625" style="321" customWidth="1"/>
    <col min="1816" max="1816" width="6.140625" style="321" customWidth="1"/>
    <col min="1817" max="1817" width="10.42578125" style="321" customWidth="1"/>
    <col min="1818" max="1818" width="13.5703125" style="321" customWidth="1"/>
    <col min="1819" max="2049" width="9" style="321"/>
    <col min="2050" max="2050" width="3.42578125" style="321" customWidth="1"/>
    <col min="2051" max="2051" width="18" style="321" customWidth="1"/>
    <col min="2052" max="2052" width="8.5703125" style="321" customWidth="1"/>
    <col min="2053" max="2053" width="17" style="321" customWidth="1"/>
    <col min="2054" max="2054" width="8.42578125" style="321" customWidth="1"/>
    <col min="2055" max="2055" width="18.140625" style="321" customWidth="1"/>
    <col min="2056" max="2056" width="9.28515625" style="321" customWidth="1"/>
    <col min="2057" max="2057" width="9" style="321" customWidth="1"/>
    <col min="2058" max="2058" width="9.42578125" style="321" bestFit="1" customWidth="1"/>
    <col min="2059" max="2059" width="7.5703125" style="321" customWidth="1"/>
    <col min="2060" max="2060" width="7.28515625" style="321" customWidth="1"/>
    <col min="2061" max="2061" width="9.28515625" style="321" customWidth="1"/>
    <col min="2062" max="2062" width="8.42578125" style="321" bestFit="1" customWidth="1"/>
    <col min="2063" max="2063" width="7.42578125" style="321" customWidth="1"/>
    <col min="2064" max="2064" width="8.42578125" style="321" bestFit="1" customWidth="1"/>
    <col min="2065" max="2065" width="9.42578125" style="321" customWidth="1"/>
    <col min="2066" max="2066" width="7.42578125" style="321" customWidth="1"/>
    <col min="2067" max="2067" width="7.140625" style="321" customWidth="1"/>
    <col min="2068" max="2068" width="6.42578125" style="321" customWidth="1"/>
    <col min="2069" max="2069" width="11.28515625" style="321" bestFit="1" customWidth="1"/>
    <col min="2070" max="2070" width="6.28515625" style="321" customWidth="1"/>
    <col min="2071" max="2071" width="10.140625" style="321" customWidth="1"/>
    <col min="2072" max="2072" width="6.140625" style="321" customWidth="1"/>
    <col min="2073" max="2073" width="10.42578125" style="321" customWidth="1"/>
    <col min="2074" max="2074" width="13.5703125" style="321" customWidth="1"/>
    <col min="2075" max="2305" width="9" style="321"/>
    <col min="2306" max="2306" width="3.42578125" style="321" customWidth="1"/>
    <col min="2307" max="2307" width="18" style="321" customWidth="1"/>
    <col min="2308" max="2308" width="8.5703125" style="321" customWidth="1"/>
    <col min="2309" max="2309" width="17" style="321" customWidth="1"/>
    <col min="2310" max="2310" width="8.42578125" style="321" customWidth="1"/>
    <col min="2311" max="2311" width="18.140625" style="321" customWidth="1"/>
    <col min="2312" max="2312" width="9.28515625" style="321" customWidth="1"/>
    <col min="2313" max="2313" width="9" style="321" customWidth="1"/>
    <col min="2314" max="2314" width="9.42578125" style="321" bestFit="1" customWidth="1"/>
    <col min="2315" max="2315" width="7.5703125" style="321" customWidth="1"/>
    <col min="2316" max="2316" width="7.28515625" style="321" customWidth="1"/>
    <col min="2317" max="2317" width="9.28515625" style="321" customWidth="1"/>
    <col min="2318" max="2318" width="8.42578125" style="321" bestFit="1" customWidth="1"/>
    <col min="2319" max="2319" width="7.42578125" style="321" customWidth="1"/>
    <col min="2320" max="2320" width="8.42578125" style="321" bestFit="1" customWidth="1"/>
    <col min="2321" max="2321" width="9.42578125" style="321" customWidth="1"/>
    <col min="2322" max="2322" width="7.42578125" style="321" customWidth="1"/>
    <col min="2323" max="2323" width="7.140625" style="321" customWidth="1"/>
    <col min="2324" max="2324" width="6.42578125" style="321" customWidth="1"/>
    <col min="2325" max="2325" width="11.28515625" style="321" bestFit="1" customWidth="1"/>
    <col min="2326" max="2326" width="6.28515625" style="321" customWidth="1"/>
    <col min="2327" max="2327" width="10.140625" style="321" customWidth="1"/>
    <col min="2328" max="2328" width="6.140625" style="321" customWidth="1"/>
    <col min="2329" max="2329" width="10.42578125" style="321" customWidth="1"/>
    <col min="2330" max="2330" width="13.5703125" style="321" customWidth="1"/>
    <col min="2331" max="2561" width="9" style="321"/>
    <col min="2562" max="2562" width="3.42578125" style="321" customWidth="1"/>
    <col min="2563" max="2563" width="18" style="321" customWidth="1"/>
    <col min="2564" max="2564" width="8.5703125" style="321" customWidth="1"/>
    <col min="2565" max="2565" width="17" style="321" customWidth="1"/>
    <col min="2566" max="2566" width="8.42578125" style="321" customWidth="1"/>
    <col min="2567" max="2567" width="18.140625" style="321" customWidth="1"/>
    <col min="2568" max="2568" width="9.28515625" style="321" customWidth="1"/>
    <col min="2569" max="2569" width="9" style="321" customWidth="1"/>
    <col min="2570" max="2570" width="9.42578125" style="321" bestFit="1" customWidth="1"/>
    <col min="2571" max="2571" width="7.5703125" style="321" customWidth="1"/>
    <col min="2572" max="2572" width="7.28515625" style="321" customWidth="1"/>
    <col min="2573" max="2573" width="9.28515625" style="321" customWidth="1"/>
    <col min="2574" max="2574" width="8.42578125" style="321" bestFit="1" customWidth="1"/>
    <col min="2575" max="2575" width="7.42578125" style="321" customWidth="1"/>
    <col min="2576" max="2576" width="8.42578125" style="321" bestFit="1" customWidth="1"/>
    <col min="2577" max="2577" width="9.42578125" style="321" customWidth="1"/>
    <col min="2578" max="2578" width="7.42578125" style="321" customWidth="1"/>
    <col min="2579" max="2579" width="7.140625" style="321" customWidth="1"/>
    <col min="2580" max="2580" width="6.42578125" style="321" customWidth="1"/>
    <col min="2581" max="2581" width="11.28515625" style="321" bestFit="1" customWidth="1"/>
    <col min="2582" max="2582" width="6.28515625" style="321" customWidth="1"/>
    <col min="2583" max="2583" width="10.140625" style="321" customWidth="1"/>
    <col min="2584" max="2584" width="6.140625" style="321" customWidth="1"/>
    <col min="2585" max="2585" width="10.42578125" style="321" customWidth="1"/>
    <col min="2586" max="2586" width="13.5703125" style="321" customWidth="1"/>
    <col min="2587" max="2817" width="9" style="321"/>
    <col min="2818" max="2818" width="3.42578125" style="321" customWidth="1"/>
    <col min="2819" max="2819" width="18" style="321" customWidth="1"/>
    <col min="2820" max="2820" width="8.5703125" style="321" customWidth="1"/>
    <col min="2821" max="2821" width="17" style="321" customWidth="1"/>
    <col min="2822" max="2822" width="8.42578125" style="321" customWidth="1"/>
    <col min="2823" max="2823" width="18.140625" style="321" customWidth="1"/>
    <col min="2824" max="2824" width="9.28515625" style="321" customWidth="1"/>
    <col min="2825" max="2825" width="9" style="321" customWidth="1"/>
    <col min="2826" max="2826" width="9.42578125" style="321" bestFit="1" customWidth="1"/>
    <col min="2827" max="2827" width="7.5703125" style="321" customWidth="1"/>
    <col min="2828" max="2828" width="7.28515625" style="321" customWidth="1"/>
    <col min="2829" max="2829" width="9.28515625" style="321" customWidth="1"/>
    <col min="2830" max="2830" width="8.42578125" style="321" bestFit="1" customWidth="1"/>
    <col min="2831" max="2831" width="7.42578125" style="321" customWidth="1"/>
    <col min="2832" max="2832" width="8.42578125" style="321" bestFit="1" customWidth="1"/>
    <col min="2833" max="2833" width="9.42578125" style="321" customWidth="1"/>
    <col min="2834" max="2834" width="7.42578125" style="321" customWidth="1"/>
    <col min="2835" max="2835" width="7.140625" style="321" customWidth="1"/>
    <col min="2836" max="2836" width="6.42578125" style="321" customWidth="1"/>
    <col min="2837" max="2837" width="11.28515625" style="321" bestFit="1" customWidth="1"/>
    <col min="2838" max="2838" width="6.28515625" style="321" customWidth="1"/>
    <col min="2839" max="2839" width="10.140625" style="321" customWidth="1"/>
    <col min="2840" max="2840" width="6.140625" style="321" customWidth="1"/>
    <col min="2841" max="2841" width="10.42578125" style="321" customWidth="1"/>
    <col min="2842" max="2842" width="13.5703125" style="321" customWidth="1"/>
    <col min="2843" max="3073" width="9" style="321"/>
    <col min="3074" max="3074" width="3.42578125" style="321" customWidth="1"/>
    <col min="3075" max="3075" width="18" style="321" customWidth="1"/>
    <col min="3076" max="3076" width="8.5703125" style="321" customWidth="1"/>
    <col min="3077" max="3077" width="17" style="321" customWidth="1"/>
    <col min="3078" max="3078" width="8.42578125" style="321" customWidth="1"/>
    <col min="3079" max="3079" width="18.140625" style="321" customWidth="1"/>
    <col min="3080" max="3080" width="9.28515625" style="321" customWidth="1"/>
    <col min="3081" max="3081" width="9" style="321" customWidth="1"/>
    <col min="3082" max="3082" width="9.42578125" style="321" bestFit="1" customWidth="1"/>
    <col min="3083" max="3083" width="7.5703125" style="321" customWidth="1"/>
    <col min="3084" max="3084" width="7.28515625" style="321" customWidth="1"/>
    <col min="3085" max="3085" width="9.28515625" style="321" customWidth="1"/>
    <col min="3086" max="3086" width="8.42578125" style="321" bestFit="1" customWidth="1"/>
    <col min="3087" max="3087" width="7.42578125" style="321" customWidth="1"/>
    <col min="3088" max="3088" width="8.42578125" style="321" bestFit="1" customWidth="1"/>
    <col min="3089" max="3089" width="9.42578125" style="321" customWidth="1"/>
    <col min="3090" max="3090" width="7.42578125" style="321" customWidth="1"/>
    <col min="3091" max="3091" width="7.140625" style="321" customWidth="1"/>
    <col min="3092" max="3092" width="6.42578125" style="321" customWidth="1"/>
    <col min="3093" max="3093" width="11.28515625" style="321" bestFit="1" customWidth="1"/>
    <col min="3094" max="3094" width="6.28515625" style="321" customWidth="1"/>
    <col min="3095" max="3095" width="10.140625" style="321" customWidth="1"/>
    <col min="3096" max="3096" width="6.140625" style="321" customWidth="1"/>
    <col min="3097" max="3097" width="10.42578125" style="321" customWidth="1"/>
    <col min="3098" max="3098" width="13.5703125" style="321" customWidth="1"/>
    <col min="3099" max="3329" width="9" style="321"/>
    <col min="3330" max="3330" width="3.42578125" style="321" customWidth="1"/>
    <col min="3331" max="3331" width="18" style="321" customWidth="1"/>
    <col min="3332" max="3332" width="8.5703125" style="321" customWidth="1"/>
    <col min="3333" max="3333" width="17" style="321" customWidth="1"/>
    <col min="3334" max="3334" width="8.42578125" style="321" customWidth="1"/>
    <col min="3335" max="3335" width="18.140625" style="321" customWidth="1"/>
    <col min="3336" max="3336" width="9.28515625" style="321" customWidth="1"/>
    <col min="3337" max="3337" width="9" style="321" customWidth="1"/>
    <col min="3338" max="3338" width="9.42578125" style="321" bestFit="1" customWidth="1"/>
    <col min="3339" max="3339" width="7.5703125" style="321" customWidth="1"/>
    <col min="3340" max="3340" width="7.28515625" style="321" customWidth="1"/>
    <col min="3341" max="3341" width="9.28515625" style="321" customWidth="1"/>
    <col min="3342" max="3342" width="8.42578125" style="321" bestFit="1" customWidth="1"/>
    <col min="3343" max="3343" width="7.42578125" style="321" customWidth="1"/>
    <col min="3344" max="3344" width="8.42578125" style="321" bestFit="1" customWidth="1"/>
    <col min="3345" max="3345" width="9.42578125" style="321" customWidth="1"/>
    <col min="3346" max="3346" width="7.42578125" style="321" customWidth="1"/>
    <col min="3347" max="3347" width="7.140625" style="321" customWidth="1"/>
    <col min="3348" max="3348" width="6.42578125" style="321" customWidth="1"/>
    <col min="3349" max="3349" width="11.28515625" style="321" bestFit="1" customWidth="1"/>
    <col min="3350" max="3350" width="6.28515625" style="321" customWidth="1"/>
    <col min="3351" max="3351" width="10.140625" style="321" customWidth="1"/>
    <col min="3352" max="3352" width="6.140625" style="321" customWidth="1"/>
    <col min="3353" max="3353" width="10.42578125" style="321" customWidth="1"/>
    <col min="3354" max="3354" width="13.5703125" style="321" customWidth="1"/>
    <col min="3355" max="3585" width="9" style="321"/>
    <col min="3586" max="3586" width="3.42578125" style="321" customWidth="1"/>
    <col min="3587" max="3587" width="18" style="321" customWidth="1"/>
    <col min="3588" max="3588" width="8.5703125" style="321" customWidth="1"/>
    <col min="3589" max="3589" width="17" style="321" customWidth="1"/>
    <col min="3590" max="3590" width="8.42578125" style="321" customWidth="1"/>
    <col min="3591" max="3591" width="18.140625" style="321" customWidth="1"/>
    <col min="3592" max="3592" width="9.28515625" style="321" customWidth="1"/>
    <col min="3593" max="3593" width="9" style="321" customWidth="1"/>
    <col min="3594" max="3594" width="9.42578125" style="321" bestFit="1" customWidth="1"/>
    <col min="3595" max="3595" width="7.5703125" style="321" customWidth="1"/>
    <col min="3596" max="3596" width="7.28515625" style="321" customWidth="1"/>
    <col min="3597" max="3597" width="9.28515625" style="321" customWidth="1"/>
    <col min="3598" max="3598" width="8.42578125" style="321" bestFit="1" customWidth="1"/>
    <col min="3599" max="3599" width="7.42578125" style="321" customWidth="1"/>
    <col min="3600" max="3600" width="8.42578125" style="321" bestFit="1" customWidth="1"/>
    <col min="3601" max="3601" width="9.42578125" style="321" customWidth="1"/>
    <col min="3602" max="3602" width="7.42578125" style="321" customWidth="1"/>
    <col min="3603" max="3603" width="7.140625" style="321" customWidth="1"/>
    <col min="3604" max="3604" width="6.42578125" style="321" customWidth="1"/>
    <col min="3605" max="3605" width="11.28515625" style="321" bestFit="1" customWidth="1"/>
    <col min="3606" max="3606" width="6.28515625" style="321" customWidth="1"/>
    <col min="3607" max="3607" width="10.140625" style="321" customWidth="1"/>
    <col min="3608" max="3608" width="6.140625" style="321" customWidth="1"/>
    <col min="3609" max="3609" width="10.42578125" style="321" customWidth="1"/>
    <col min="3610" max="3610" width="13.5703125" style="321" customWidth="1"/>
    <col min="3611" max="3841" width="9" style="321"/>
    <col min="3842" max="3842" width="3.42578125" style="321" customWidth="1"/>
    <col min="3843" max="3843" width="18" style="321" customWidth="1"/>
    <col min="3844" max="3844" width="8.5703125" style="321" customWidth="1"/>
    <col min="3845" max="3845" width="17" style="321" customWidth="1"/>
    <col min="3846" max="3846" width="8.42578125" style="321" customWidth="1"/>
    <col min="3847" max="3847" width="18.140625" style="321" customWidth="1"/>
    <col min="3848" max="3848" width="9.28515625" style="321" customWidth="1"/>
    <col min="3849" max="3849" width="9" style="321" customWidth="1"/>
    <col min="3850" max="3850" width="9.42578125" style="321" bestFit="1" customWidth="1"/>
    <col min="3851" max="3851" width="7.5703125" style="321" customWidth="1"/>
    <col min="3852" max="3852" width="7.28515625" style="321" customWidth="1"/>
    <col min="3853" max="3853" width="9.28515625" style="321" customWidth="1"/>
    <col min="3854" max="3854" width="8.42578125" style="321" bestFit="1" customWidth="1"/>
    <col min="3855" max="3855" width="7.42578125" style="321" customWidth="1"/>
    <col min="3856" max="3856" width="8.42578125" style="321" bestFit="1" customWidth="1"/>
    <col min="3857" max="3857" width="9.42578125" style="321" customWidth="1"/>
    <col min="3858" max="3858" width="7.42578125" style="321" customWidth="1"/>
    <col min="3859" max="3859" width="7.140625" style="321" customWidth="1"/>
    <col min="3860" max="3860" width="6.42578125" style="321" customWidth="1"/>
    <col min="3861" max="3861" width="11.28515625" style="321" bestFit="1" customWidth="1"/>
    <col min="3862" max="3862" width="6.28515625" style="321" customWidth="1"/>
    <col min="3863" max="3863" width="10.140625" style="321" customWidth="1"/>
    <col min="3864" max="3864" width="6.140625" style="321" customWidth="1"/>
    <col min="3865" max="3865" width="10.42578125" style="321" customWidth="1"/>
    <col min="3866" max="3866" width="13.5703125" style="321" customWidth="1"/>
    <col min="3867" max="4097" width="9" style="321"/>
    <col min="4098" max="4098" width="3.42578125" style="321" customWidth="1"/>
    <col min="4099" max="4099" width="18" style="321" customWidth="1"/>
    <col min="4100" max="4100" width="8.5703125" style="321" customWidth="1"/>
    <col min="4101" max="4101" width="17" style="321" customWidth="1"/>
    <col min="4102" max="4102" width="8.42578125" style="321" customWidth="1"/>
    <col min="4103" max="4103" width="18.140625" style="321" customWidth="1"/>
    <col min="4104" max="4104" width="9.28515625" style="321" customWidth="1"/>
    <col min="4105" max="4105" width="9" style="321" customWidth="1"/>
    <col min="4106" max="4106" width="9.42578125" style="321" bestFit="1" customWidth="1"/>
    <col min="4107" max="4107" width="7.5703125" style="321" customWidth="1"/>
    <col min="4108" max="4108" width="7.28515625" style="321" customWidth="1"/>
    <col min="4109" max="4109" width="9.28515625" style="321" customWidth="1"/>
    <col min="4110" max="4110" width="8.42578125" style="321" bestFit="1" customWidth="1"/>
    <col min="4111" max="4111" width="7.42578125" style="321" customWidth="1"/>
    <col min="4112" max="4112" width="8.42578125" style="321" bestFit="1" customWidth="1"/>
    <col min="4113" max="4113" width="9.42578125" style="321" customWidth="1"/>
    <col min="4114" max="4114" width="7.42578125" style="321" customWidth="1"/>
    <col min="4115" max="4115" width="7.140625" style="321" customWidth="1"/>
    <col min="4116" max="4116" width="6.42578125" style="321" customWidth="1"/>
    <col min="4117" max="4117" width="11.28515625" style="321" bestFit="1" customWidth="1"/>
    <col min="4118" max="4118" width="6.28515625" style="321" customWidth="1"/>
    <col min="4119" max="4119" width="10.140625" style="321" customWidth="1"/>
    <col min="4120" max="4120" width="6.140625" style="321" customWidth="1"/>
    <col min="4121" max="4121" width="10.42578125" style="321" customWidth="1"/>
    <col min="4122" max="4122" width="13.5703125" style="321" customWidth="1"/>
    <col min="4123" max="4353" width="9" style="321"/>
    <col min="4354" max="4354" width="3.42578125" style="321" customWidth="1"/>
    <col min="4355" max="4355" width="18" style="321" customWidth="1"/>
    <col min="4356" max="4356" width="8.5703125" style="321" customWidth="1"/>
    <col min="4357" max="4357" width="17" style="321" customWidth="1"/>
    <col min="4358" max="4358" width="8.42578125" style="321" customWidth="1"/>
    <col min="4359" max="4359" width="18.140625" style="321" customWidth="1"/>
    <col min="4360" max="4360" width="9.28515625" style="321" customWidth="1"/>
    <col min="4361" max="4361" width="9" style="321" customWidth="1"/>
    <col min="4362" max="4362" width="9.42578125" style="321" bestFit="1" customWidth="1"/>
    <col min="4363" max="4363" width="7.5703125" style="321" customWidth="1"/>
    <col min="4364" max="4364" width="7.28515625" style="321" customWidth="1"/>
    <col min="4365" max="4365" width="9.28515625" style="321" customWidth="1"/>
    <col min="4366" max="4366" width="8.42578125" style="321" bestFit="1" customWidth="1"/>
    <col min="4367" max="4367" width="7.42578125" style="321" customWidth="1"/>
    <col min="4368" max="4368" width="8.42578125" style="321" bestFit="1" customWidth="1"/>
    <col min="4369" max="4369" width="9.42578125" style="321" customWidth="1"/>
    <col min="4370" max="4370" width="7.42578125" style="321" customWidth="1"/>
    <col min="4371" max="4371" width="7.140625" style="321" customWidth="1"/>
    <col min="4372" max="4372" width="6.42578125" style="321" customWidth="1"/>
    <col min="4373" max="4373" width="11.28515625" style="321" bestFit="1" customWidth="1"/>
    <col min="4374" max="4374" width="6.28515625" style="321" customWidth="1"/>
    <col min="4375" max="4375" width="10.140625" style="321" customWidth="1"/>
    <col min="4376" max="4376" width="6.140625" style="321" customWidth="1"/>
    <col min="4377" max="4377" width="10.42578125" style="321" customWidth="1"/>
    <col min="4378" max="4378" width="13.5703125" style="321" customWidth="1"/>
    <col min="4379" max="4609" width="9" style="321"/>
    <col min="4610" max="4610" width="3.42578125" style="321" customWidth="1"/>
    <col min="4611" max="4611" width="18" style="321" customWidth="1"/>
    <col min="4612" max="4612" width="8.5703125" style="321" customWidth="1"/>
    <col min="4613" max="4613" width="17" style="321" customWidth="1"/>
    <col min="4614" max="4614" width="8.42578125" style="321" customWidth="1"/>
    <col min="4615" max="4615" width="18.140625" style="321" customWidth="1"/>
    <col min="4616" max="4616" width="9.28515625" style="321" customWidth="1"/>
    <col min="4617" max="4617" width="9" style="321" customWidth="1"/>
    <col min="4618" max="4618" width="9.42578125" style="321" bestFit="1" customWidth="1"/>
    <col min="4619" max="4619" width="7.5703125" style="321" customWidth="1"/>
    <col min="4620" max="4620" width="7.28515625" style="321" customWidth="1"/>
    <col min="4621" max="4621" width="9.28515625" style="321" customWidth="1"/>
    <col min="4622" max="4622" width="8.42578125" style="321" bestFit="1" customWidth="1"/>
    <col min="4623" max="4623" width="7.42578125" style="321" customWidth="1"/>
    <col min="4624" max="4624" width="8.42578125" style="321" bestFit="1" customWidth="1"/>
    <col min="4625" max="4625" width="9.42578125" style="321" customWidth="1"/>
    <col min="4626" max="4626" width="7.42578125" style="321" customWidth="1"/>
    <col min="4627" max="4627" width="7.140625" style="321" customWidth="1"/>
    <col min="4628" max="4628" width="6.42578125" style="321" customWidth="1"/>
    <col min="4629" max="4629" width="11.28515625" style="321" bestFit="1" customWidth="1"/>
    <col min="4630" max="4630" width="6.28515625" style="321" customWidth="1"/>
    <col min="4631" max="4631" width="10.140625" style="321" customWidth="1"/>
    <col min="4632" max="4632" width="6.140625" style="321" customWidth="1"/>
    <col min="4633" max="4633" width="10.42578125" style="321" customWidth="1"/>
    <col min="4634" max="4634" width="13.5703125" style="321" customWidth="1"/>
    <col min="4635" max="4865" width="9" style="321"/>
    <col min="4866" max="4866" width="3.42578125" style="321" customWidth="1"/>
    <col min="4867" max="4867" width="18" style="321" customWidth="1"/>
    <col min="4868" max="4868" width="8.5703125" style="321" customWidth="1"/>
    <col min="4869" max="4869" width="17" style="321" customWidth="1"/>
    <col min="4870" max="4870" width="8.42578125" style="321" customWidth="1"/>
    <col min="4871" max="4871" width="18.140625" style="321" customWidth="1"/>
    <col min="4872" max="4872" width="9.28515625" style="321" customWidth="1"/>
    <col min="4873" max="4873" width="9" style="321" customWidth="1"/>
    <col min="4874" max="4874" width="9.42578125" style="321" bestFit="1" customWidth="1"/>
    <col min="4875" max="4875" width="7.5703125" style="321" customWidth="1"/>
    <col min="4876" max="4876" width="7.28515625" style="321" customWidth="1"/>
    <col min="4877" max="4877" width="9.28515625" style="321" customWidth="1"/>
    <col min="4878" max="4878" width="8.42578125" style="321" bestFit="1" customWidth="1"/>
    <col min="4879" max="4879" width="7.42578125" style="321" customWidth="1"/>
    <col min="4880" max="4880" width="8.42578125" style="321" bestFit="1" customWidth="1"/>
    <col min="4881" max="4881" width="9.42578125" style="321" customWidth="1"/>
    <col min="4882" max="4882" width="7.42578125" style="321" customWidth="1"/>
    <col min="4883" max="4883" width="7.140625" style="321" customWidth="1"/>
    <col min="4884" max="4884" width="6.42578125" style="321" customWidth="1"/>
    <col min="4885" max="4885" width="11.28515625" style="321" bestFit="1" customWidth="1"/>
    <col min="4886" max="4886" width="6.28515625" style="321" customWidth="1"/>
    <col min="4887" max="4887" width="10.140625" style="321" customWidth="1"/>
    <col min="4888" max="4888" width="6.140625" style="321" customWidth="1"/>
    <col min="4889" max="4889" width="10.42578125" style="321" customWidth="1"/>
    <col min="4890" max="4890" width="13.5703125" style="321" customWidth="1"/>
    <col min="4891" max="5121" width="9" style="321"/>
    <col min="5122" max="5122" width="3.42578125" style="321" customWidth="1"/>
    <col min="5123" max="5123" width="18" style="321" customWidth="1"/>
    <col min="5124" max="5124" width="8.5703125" style="321" customWidth="1"/>
    <col min="5125" max="5125" width="17" style="321" customWidth="1"/>
    <col min="5126" max="5126" width="8.42578125" style="321" customWidth="1"/>
    <col min="5127" max="5127" width="18.140625" style="321" customWidth="1"/>
    <col min="5128" max="5128" width="9.28515625" style="321" customWidth="1"/>
    <col min="5129" max="5129" width="9" style="321" customWidth="1"/>
    <col min="5130" max="5130" width="9.42578125" style="321" bestFit="1" customWidth="1"/>
    <col min="5131" max="5131" width="7.5703125" style="321" customWidth="1"/>
    <col min="5132" max="5132" width="7.28515625" style="321" customWidth="1"/>
    <col min="5133" max="5133" width="9.28515625" style="321" customWidth="1"/>
    <col min="5134" max="5134" width="8.42578125" style="321" bestFit="1" customWidth="1"/>
    <col min="5135" max="5135" width="7.42578125" style="321" customWidth="1"/>
    <col min="5136" max="5136" width="8.42578125" style="321" bestFit="1" customWidth="1"/>
    <col min="5137" max="5137" width="9.42578125" style="321" customWidth="1"/>
    <col min="5138" max="5138" width="7.42578125" style="321" customWidth="1"/>
    <col min="5139" max="5139" width="7.140625" style="321" customWidth="1"/>
    <col min="5140" max="5140" width="6.42578125" style="321" customWidth="1"/>
    <col min="5141" max="5141" width="11.28515625" style="321" bestFit="1" customWidth="1"/>
    <col min="5142" max="5142" width="6.28515625" style="321" customWidth="1"/>
    <col min="5143" max="5143" width="10.140625" style="321" customWidth="1"/>
    <col min="5144" max="5144" width="6.140625" style="321" customWidth="1"/>
    <col min="5145" max="5145" width="10.42578125" style="321" customWidth="1"/>
    <col min="5146" max="5146" width="13.5703125" style="321" customWidth="1"/>
    <col min="5147" max="5377" width="9" style="321"/>
    <col min="5378" max="5378" width="3.42578125" style="321" customWidth="1"/>
    <col min="5379" max="5379" width="18" style="321" customWidth="1"/>
    <col min="5380" max="5380" width="8.5703125" style="321" customWidth="1"/>
    <col min="5381" max="5381" width="17" style="321" customWidth="1"/>
    <col min="5382" max="5382" width="8.42578125" style="321" customWidth="1"/>
    <col min="5383" max="5383" width="18.140625" style="321" customWidth="1"/>
    <col min="5384" max="5384" width="9.28515625" style="321" customWidth="1"/>
    <col min="5385" max="5385" width="9" style="321" customWidth="1"/>
    <col min="5386" max="5386" width="9.42578125" style="321" bestFit="1" customWidth="1"/>
    <col min="5387" max="5387" width="7.5703125" style="321" customWidth="1"/>
    <col min="5388" max="5388" width="7.28515625" style="321" customWidth="1"/>
    <col min="5389" max="5389" width="9.28515625" style="321" customWidth="1"/>
    <col min="5390" max="5390" width="8.42578125" style="321" bestFit="1" customWidth="1"/>
    <col min="5391" max="5391" width="7.42578125" style="321" customWidth="1"/>
    <col min="5392" max="5392" width="8.42578125" style="321" bestFit="1" customWidth="1"/>
    <col min="5393" max="5393" width="9.42578125" style="321" customWidth="1"/>
    <col min="5394" max="5394" width="7.42578125" style="321" customWidth="1"/>
    <col min="5395" max="5395" width="7.140625" style="321" customWidth="1"/>
    <col min="5396" max="5396" width="6.42578125" style="321" customWidth="1"/>
    <col min="5397" max="5397" width="11.28515625" style="321" bestFit="1" customWidth="1"/>
    <col min="5398" max="5398" width="6.28515625" style="321" customWidth="1"/>
    <col min="5399" max="5399" width="10.140625" style="321" customWidth="1"/>
    <col min="5400" max="5400" width="6.140625" style="321" customWidth="1"/>
    <col min="5401" max="5401" width="10.42578125" style="321" customWidth="1"/>
    <col min="5402" max="5402" width="13.5703125" style="321" customWidth="1"/>
    <col min="5403" max="5633" width="9" style="321"/>
    <col min="5634" max="5634" width="3.42578125" style="321" customWidth="1"/>
    <col min="5635" max="5635" width="18" style="321" customWidth="1"/>
    <col min="5636" max="5636" width="8.5703125" style="321" customWidth="1"/>
    <col min="5637" max="5637" width="17" style="321" customWidth="1"/>
    <col min="5638" max="5638" width="8.42578125" style="321" customWidth="1"/>
    <col min="5639" max="5639" width="18.140625" style="321" customWidth="1"/>
    <col min="5640" max="5640" width="9.28515625" style="321" customWidth="1"/>
    <col min="5641" max="5641" width="9" style="321" customWidth="1"/>
    <col min="5642" max="5642" width="9.42578125" style="321" bestFit="1" customWidth="1"/>
    <col min="5643" max="5643" width="7.5703125" style="321" customWidth="1"/>
    <col min="5644" max="5644" width="7.28515625" style="321" customWidth="1"/>
    <col min="5645" max="5645" width="9.28515625" style="321" customWidth="1"/>
    <col min="5646" max="5646" width="8.42578125" style="321" bestFit="1" customWidth="1"/>
    <col min="5647" max="5647" width="7.42578125" style="321" customWidth="1"/>
    <col min="5648" max="5648" width="8.42578125" style="321" bestFit="1" customWidth="1"/>
    <col min="5649" max="5649" width="9.42578125" style="321" customWidth="1"/>
    <col min="5650" max="5650" width="7.42578125" style="321" customWidth="1"/>
    <col min="5651" max="5651" width="7.140625" style="321" customWidth="1"/>
    <col min="5652" max="5652" width="6.42578125" style="321" customWidth="1"/>
    <col min="5653" max="5653" width="11.28515625" style="321" bestFit="1" customWidth="1"/>
    <col min="5654" max="5654" width="6.28515625" style="321" customWidth="1"/>
    <col min="5655" max="5655" width="10.140625" style="321" customWidth="1"/>
    <col min="5656" max="5656" width="6.140625" style="321" customWidth="1"/>
    <col min="5657" max="5657" width="10.42578125" style="321" customWidth="1"/>
    <col min="5658" max="5658" width="13.5703125" style="321" customWidth="1"/>
    <col min="5659" max="5889" width="9" style="321"/>
    <col min="5890" max="5890" width="3.42578125" style="321" customWidth="1"/>
    <col min="5891" max="5891" width="18" style="321" customWidth="1"/>
    <col min="5892" max="5892" width="8.5703125" style="321" customWidth="1"/>
    <col min="5893" max="5893" width="17" style="321" customWidth="1"/>
    <col min="5894" max="5894" width="8.42578125" style="321" customWidth="1"/>
    <col min="5895" max="5895" width="18.140625" style="321" customWidth="1"/>
    <col min="5896" max="5896" width="9.28515625" style="321" customWidth="1"/>
    <col min="5897" max="5897" width="9" style="321" customWidth="1"/>
    <col min="5898" max="5898" width="9.42578125" style="321" bestFit="1" customWidth="1"/>
    <col min="5899" max="5899" width="7.5703125" style="321" customWidth="1"/>
    <col min="5900" max="5900" width="7.28515625" style="321" customWidth="1"/>
    <col min="5901" max="5901" width="9.28515625" style="321" customWidth="1"/>
    <col min="5902" max="5902" width="8.42578125" style="321" bestFit="1" customWidth="1"/>
    <col min="5903" max="5903" width="7.42578125" style="321" customWidth="1"/>
    <col min="5904" max="5904" width="8.42578125" style="321" bestFit="1" customWidth="1"/>
    <col min="5905" max="5905" width="9.42578125" style="321" customWidth="1"/>
    <col min="5906" max="5906" width="7.42578125" style="321" customWidth="1"/>
    <col min="5907" max="5907" width="7.140625" style="321" customWidth="1"/>
    <col min="5908" max="5908" width="6.42578125" style="321" customWidth="1"/>
    <col min="5909" max="5909" width="11.28515625" style="321" bestFit="1" customWidth="1"/>
    <col min="5910" max="5910" width="6.28515625" style="321" customWidth="1"/>
    <col min="5911" max="5911" width="10.140625" style="321" customWidth="1"/>
    <col min="5912" max="5912" width="6.140625" style="321" customWidth="1"/>
    <col min="5913" max="5913" width="10.42578125" style="321" customWidth="1"/>
    <col min="5914" max="5914" width="13.5703125" style="321" customWidth="1"/>
    <col min="5915" max="6145" width="9" style="321"/>
    <col min="6146" max="6146" width="3.42578125" style="321" customWidth="1"/>
    <col min="6147" max="6147" width="18" style="321" customWidth="1"/>
    <col min="6148" max="6148" width="8.5703125" style="321" customWidth="1"/>
    <col min="6149" max="6149" width="17" style="321" customWidth="1"/>
    <col min="6150" max="6150" width="8.42578125" style="321" customWidth="1"/>
    <col min="6151" max="6151" width="18.140625" style="321" customWidth="1"/>
    <col min="6152" max="6152" width="9.28515625" style="321" customWidth="1"/>
    <col min="6153" max="6153" width="9" style="321" customWidth="1"/>
    <col min="6154" max="6154" width="9.42578125" style="321" bestFit="1" customWidth="1"/>
    <col min="6155" max="6155" width="7.5703125" style="321" customWidth="1"/>
    <col min="6156" max="6156" width="7.28515625" style="321" customWidth="1"/>
    <col min="6157" max="6157" width="9.28515625" style="321" customWidth="1"/>
    <col min="6158" max="6158" width="8.42578125" style="321" bestFit="1" customWidth="1"/>
    <col min="6159" max="6159" width="7.42578125" style="321" customWidth="1"/>
    <col min="6160" max="6160" width="8.42578125" style="321" bestFit="1" customWidth="1"/>
    <col min="6161" max="6161" width="9.42578125" style="321" customWidth="1"/>
    <col min="6162" max="6162" width="7.42578125" style="321" customWidth="1"/>
    <col min="6163" max="6163" width="7.140625" style="321" customWidth="1"/>
    <col min="6164" max="6164" width="6.42578125" style="321" customWidth="1"/>
    <col min="6165" max="6165" width="11.28515625" style="321" bestFit="1" customWidth="1"/>
    <col min="6166" max="6166" width="6.28515625" style="321" customWidth="1"/>
    <col min="6167" max="6167" width="10.140625" style="321" customWidth="1"/>
    <col min="6168" max="6168" width="6.140625" style="321" customWidth="1"/>
    <col min="6169" max="6169" width="10.42578125" style="321" customWidth="1"/>
    <col min="6170" max="6170" width="13.5703125" style="321" customWidth="1"/>
    <col min="6171" max="6401" width="9" style="321"/>
    <col min="6402" max="6402" width="3.42578125" style="321" customWidth="1"/>
    <col min="6403" max="6403" width="18" style="321" customWidth="1"/>
    <col min="6404" max="6404" width="8.5703125" style="321" customWidth="1"/>
    <col min="6405" max="6405" width="17" style="321" customWidth="1"/>
    <col min="6406" max="6406" width="8.42578125" style="321" customWidth="1"/>
    <col min="6407" max="6407" width="18.140625" style="321" customWidth="1"/>
    <col min="6408" max="6408" width="9.28515625" style="321" customWidth="1"/>
    <col min="6409" max="6409" width="9" style="321" customWidth="1"/>
    <col min="6410" max="6410" width="9.42578125" style="321" bestFit="1" customWidth="1"/>
    <col min="6411" max="6411" width="7.5703125" style="321" customWidth="1"/>
    <col min="6412" max="6412" width="7.28515625" style="321" customWidth="1"/>
    <col min="6413" max="6413" width="9.28515625" style="321" customWidth="1"/>
    <col min="6414" max="6414" width="8.42578125" style="321" bestFit="1" customWidth="1"/>
    <col min="6415" max="6415" width="7.42578125" style="321" customWidth="1"/>
    <col min="6416" max="6416" width="8.42578125" style="321" bestFit="1" customWidth="1"/>
    <col min="6417" max="6417" width="9.42578125" style="321" customWidth="1"/>
    <col min="6418" max="6418" width="7.42578125" style="321" customWidth="1"/>
    <col min="6419" max="6419" width="7.140625" style="321" customWidth="1"/>
    <col min="6420" max="6420" width="6.42578125" style="321" customWidth="1"/>
    <col min="6421" max="6421" width="11.28515625" style="321" bestFit="1" customWidth="1"/>
    <col min="6422" max="6422" width="6.28515625" style="321" customWidth="1"/>
    <col min="6423" max="6423" width="10.140625" style="321" customWidth="1"/>
    <col min="6424" max="6424" width="6.140625" style="321" customWidth="1"/>
    <col min="6425" max="6425" width="10.42578125" style="321" customWidth="1"/>
    <col min="6426" max="6426" width="13.5703125" style="321" customWidth="1"/>
    <col min="6427" max="6657" width="9" style="321"/>
    <col min="6658" max="6658" width="3.42578125" style="321" customWidth="1"/>
    <col min="6659" max="6659" width="18" style="321" customWidth="1"/>
    <col min="6660" max="6660" width="8.5703125" style="321" customWidth="1"/>
    <col min="6661" max="6661" width="17" style="321" customWidth="1"/>
    <col min="6662" max="6662" width="8.42578125" style="321" customWidth="1"/>
    <col min="6663" max="6663" width="18.140625" style="321" customWidth="1"/>
    <col min="6664" max="6664" width="9.28515625" style="321" customWidth="1"/>
    <col min="6665" max="6665" width="9" style="321" customWidth="1"/>
    <col min="6666" max="6666" width="9.42578125" style="321" bestFit="1" customWidth="1"/>
    <col min="6667" max="6667" width="7.5703125" style="321" customWidth="1"/>
    <col min="6668" max="6668" width="7.28515625" style="321" customWidth="1"/>
    <col min="6669" max="6669" width="9.28515625" style="321" customWidth="1"/>
    <col min="6670" max="6670" width="8.42578125" style="321" bestFit="1" customWidth="1"/>
    <col min="6671" max="6671" width="7.42578125" style="321" customWidth="1"/>
    <col min="6672" max="6672" width="8.42578125" style="321" bestFit="1" customWidth="1"/>
    <col min="6673" max="6673" width="9.42578125" style="321" customWidth="1"/>
    <col min="6674" max="6674" width="7.42578125" style="321" customWidth="1"/>
    <col min="6675" max="6675" width="7.140625" style="321" customWidth="1"/>
    <col min="6676" max="6676" width="6.42578125" style="321" customWidth="1"/>
    <col min="6677" max="6677" width="11.28515625" style="321" bestFit="1" customWidth="1"/>
    <col min="6678" max="6678" width="6.28515625" style="321" customWidth="1"/>
    <col min="6679" max="6679" width="10.140625" style="321" customWidth="1"/>
    <col min="6680" max="6680" width="6.140625" style="321" customWidth="1"/>
    <col min="6681" max="6681" width="10.42578125" style="321" customWidth="1"/>
    <col min="6682" max="6682" width="13.5703125" style="321" customWidth="1"/>
    <col min="6683" max="6913" width="9" style="321"/>
    <col min="6914" max="6914" width="3.42578125" style="321" customWidth="1"/>
    <col min="6915" max="6915" width="18" style="321" customWidth="1"/>
    <col min="6916" max="6916" width="8.5703125" style="321" customWidth="1"/>
    <col min="6917" max="6917" width="17" style="321" customWidth="1"/>
    <col min="6918" max="6918" width="8.42578125" style="321" customWidth="1"/>
    <col min="6919" max="6919" width="18.140625" style="321" customWidth="1"/>
    <col min="6920" max="6920" width="9.28515625" style="321" customWidth="1"/>
    <col min="6921" max="6921" width="9" style="321" customWidth="1"/>
    <col min="6922" max="6922" width="9.42578125" style="321" bestFit="1" customWidth="1"/>
    <col min="6923" max="6923" width="7.5703125" style="321" customWidth="1"/>
    <col min="6924" max="6924" width="7.28515625" style="321" customWidth="1"/>
    <col min="6925" max="6925" width="9.28515625" style="321" customWidth="1"/>
    <col min="6926" max="6926" width="8.42578125" style="321" bestFit="1" customWidth="1"/>
    <col min="6927" max="6927" width="7.42578125" style="321" customWidth="1"/>
    <col min="6928" max="6928" width="8.42578125" style="321" bestFit="1" customWidth="1"/>
    <col min="6929" max="6929" width="9.42578125" style="321" customWidth="1"/>
    <col min="6930" max="6930" width="7.42578125" style="321" customWidth="1"/>
    <col min="6931" max="6931" width="7.140625" style="321" customWidth="1"/>
    <col min="6932" max="6932" width="6.42578125" style="321" customWidth="1"/>
    <col min="6933" max="6933" width="11.28515625" style="321" bestFit="1" customWidth="1"/>
    <col min="6934" max="6934" width="6.28515625" style="321" customWidth="1"/>
    <col min="6935" max="6935" width="10.140625" style="321" customWidth="1"/>
    <col min="6936" max="6936" width="6.140625" style="321" customWidth="1"/>
    <col min="6937" max="6937" width="10.42578125" style="321" customWidth="1"/>
    <col min="6938" max="6938" width="13.5703125" style="321" customWidth="1"/>
    <col min="6939" max="7169" width="9" style="321"/>
    <col min="7170" max="7170" width="3.42578125" style="321" customWidth="1"/>
    <col min="7171" max="7171" width="18" style="321" customWidth="1"/>
    <col min="7172" max="7172" width="8.5703125" style="321" customWidth="1"/>
    <col min="7173" max="7173" width="17" style="321" customWidth="1"/>
    <col min="7174" max="7174" width="8.42578125" style="321" customWidth="1"/>
    <col min="7175" max="7175" width="18.140625" style="321" customWidth="1"/>
    <col min="7176" max="7176" width="9.28515625" style="321" customWidth="1"/>
    <col min="7177" max="7177" width="9" style="321" customWidth="1"/>
    <col min="7178" max="7178" width="9.42578125" style="321" bestFit="1" customWidth="1"/>
    <col min="7179" max="7179" width="7.5703125" style="321" customWidth="1"/>
    <col min="7180" max="7180" width="7.28515625" style="321" customWidth="1"/>
    <col min="7181" max="7181" width="9.28515625" style="321" customWidth="1"/>
    <col min="7182" max="7182" width="8.42578125" style="321" bestFit="1" customWidth="1"/>
    <col min="7183" max="7183" width="7.42578125" style="321" customWidth="1"/>
    <col min="7184" max="7184" width="8.42578125" style="321" bestFit="1" customWidth="1"/>
    <col min="7185" max="7185" width="9.42578125" style="321" customWidth="1"/>
    <col min="7186" max="7186" width="7.42578125" style="321" customWidth="1"/>
    <col min="7187" max="7187" width="7.140625" style="321" customWidth="1"/>
    <col min="7188" max="7188" width="6.42578125" style="321" customWidth="1"/>
    <col min="7189" max="7189" width="11.28515625" style="321" bestFit="1" customWidth="1"/>
    <col min="7190" max="7190" width="6.28515625" style="321" customWidth="1"/>
    <col min="7191" max="7191" width="10.140625" style="321" customWidth="1"/>
    <col min="7192" max="7192" width="6.140625" style="321" customWidth="1"/>
    <col min="7193" max="7193" width="10.42578125" style="321" customWidth="1"/>
    <col min="7194" max="7194" width="13.5703125" style="321" customWidth="1"/>
    <col min="7195" max="7425" width="9" style="321"/>
    <col min="7426" max="7426" width="3.42578125" style="321" customWidth="1"/>
    <col min="7427" max="7427" width="18" style="321" customWidth="1"/>
    <col min="7428" max="7428" width="8.5703125" style="321" customWidth="1"/>
    <col min="7429" max="7429" width="17" style="321" customWidth="1"/>
    <col min="7430" max="7430" width="8.42578125" style="321" customWidth="1"/>
    <col min="7431" max="7431" width="18.140625" style="321" customWidth="1"/>
    <col min="7432" max="7432" width="9.28515625" style="321" customWidth="1"/>
    <col min="7433" max="7433" width="9" style="321" customWidth="1"/>
    <col min="7434" max="7434" width="9.42578125" style="321" bestFit="1" customWidth="1"/>
    <col min="7435" max="7435" width="7.5703125" style="321" customWidth="1"/>
    <col min="7436" max="7436" width="7.28515625" style="321" customWidth="1"/>
    <col min="7437" max="7437" width="9.28515625" style="321" customWidth="1"/>
    <col min="7438" max="7438" width="8.42578125" style="321" bestFit="1" customWidth="1"/>
    <col min="7439" max="7439" width="7.42578125" style="321" customWidth="1"/>
    <col min="7440" max="7440" width="8.42578125" style="321" bestFit="1" customWidth="1"/>
    <col min="7441" max="7441" width="9.42578125" style="321" customWidth="1"/>
    <col min="7442" max="7442" width="7.42578125" style="321" customWidth="1"/>
    <col min="7443" max="7443" width="7.140625" style="321" customWidth="1"/>
    <col min="7444" max="7444" width="6.42578125" style="321" customWidth="1"/>
    <col min="7445" max="7445" width="11.28515625" style="321" bestFit="1" customWidth="1"/>
    <col min="7446" max="7446" width="6.28515625" style="321" customWidth="1"/>
    <col min="7447" max="7447" width="10.140625" style="321" customWidth="1"/>
    <col min="7448" max="7448" width="6.140625" style="321" customWidth="1"/>
    <col min="7449" max="7449" width="10.42578125" style="321" customWidth="1"/>
    <col min="7450" max="7450" width="13.5703125" style="321" customWidth="1"/>
    <col min="7451" max="7681" width="9" style="321"/>
    <col min="7682" max="7682" width="3.42578125" style="321" customWidth="1"/>
    <col min="7683" max="7683" width="18" style="321" customWidth="1"/>
    <col min="7684" max="7684" width="8.5703125" style="321" customWidth="1"/>
    <col min="7685" max="7685" width="17" style="321" customWidth="1"/>
    <col min="7686" max="7686" width="8.42578125" style="321" customWidth="1"/>
    <col min="7687" max="7687" width="18.140625" style="321" customWidth="1"/>
    <col min="7688" max="7688" width="9.28515625" style="321" customWidth="1"/>
    <col min="7689" max="7689" width="9" style="321" customWidth="1"/>
    <col min="7690" max="7690" width="9.42578125" style="321" bestFit="1" customWidth="1"/>
    <col min="7691" max="7691" width="7.5703125" style="321" customWidth="1"/>
    <col min="7692" max="7692" width="7.28515625" style="321" customWidth="1"/>
    <col min="7693" max="7693" width="9.28515625" style="321" customWidth="1"/>
    <col min="7694" max="7694" width="8.42578125" style="321" bestFit="1" customWidth="1"/>
    <col min="7695" max="7695" width="7.42578125" style="321" customWidth="1"/>
    <col min="7696" max="7696" width="8.42578125" style="321" bestFit="1" customWidth="1"/>
    <col min="7697" max="7697" width="9.42578125" style="321" customWidth="1"/>
    <col min="7698" max="7698" width="7.42578125" style="321" customWidth="1"/>
    <col min="7699" max="7699" width="7.140625" style="321" customWidth="1"/>
    <col min="7700" max="7700" width="6.42578125" style="321" customWidth="1"/>
    <col min="7701" max="7701" width="11.28515625" style="321" bestFit="1" customWidth="1"/>
    <col min="7702" max="7702" width="6.28515625" style="321" customWidth="1"/>
    <col min="7703" max="7703" width="10.140625" style="321" customWidth="1"/>
    <col min="7704" max="7704" width="6.140625" style="321" customWidth="1"/>
    <col min="7705" max="7705" width="10.42578125" style="321" customWidth="1"/>
    <col min="7706" max="7706" width="13.5703125" style="321" customWidth="1"/>
    <col min="7707" max="7937" width="9" style="321"/>
    <col min="7938" max="7938" width="3.42578125" style="321" customWidth="1"/>
    <col min="7939" max="7939" width="18" style="321" customWidth="1"/>
    <col min="7940" max="7940" width="8.5703125" style="321" customWidth="1"/>
    <col min="7941" max="7941" width="17" style="321" customWidth="1"/>
    <col min="7942" max="7942" width="8.42578125" style="321" customWidth="1"/>
    <col min="7943" max="7943" width="18.140625" style="321" customWidth="1"/>
    <col min="7944" max="7944" width="9.28515625" style="321" customWidth="1"/>
    <col min="7945" max="7945" width="9" style="321" customWidth="1"/>
    <col min="7946" max="7946" width="9.42578125" style="321" bestFit="1" customWidth="1"/>
    <col min="7947" max="7947" width="7.5703125" style="321" customWidth="1"/>
    <col min="7948" max="7948" width="7.28515625" style="321" customWidth="1"/>
    <col min="7949" max="7949" width="9.28515625" style="321" customWidth="1"/>
    <col min="7950" max="7950" width="8.42578125" style="321" bestFit="1" customWidth="1"/>
    <col min="7951" max="7951" width="7.42578125" style="321" customWidth="1"/>
    <col min="7952" max="7952" width="8.42578125" style="321" bestFit="1" customWidth="1"/>
    <col min="7953" max="7953" width="9.42578125" style="321" customWidth="1"/>
    <col min="7954" max="7954" width="7.42578125" style="321" customWidth="1"/>
    <col min="7955" max="7955" width="7.140625" style="321" customWidth="1"/>
    <col min="7956" max="7956" width="6.42578125" style="321" customWidth="1"/>
    <col min="7957" max="7957" width="11.28515625" style="321" bestFit="1" customWidth="1"/>
    <col min="7958" max="7958" width="6.28515625" style="321" customWidth="1"/>
    <col min="7959" max="7959" width="10.140625" style="321" customWidth="1"/>
    <col min="7960" max="7960" width="6.140625" style="321" customWidth="1"/>
    <col min="7961" max="7961" width="10.42578125" style="321" customWidth="1"/>
    <col min="7962" max="7962" width="13.5703125" style="321" customWidth="1"/>
    <col min="7963" max="8193" width="9" style="321"/>
    <col min="8194" max="8194" width="3.42578125" style="321" customWidth="1"/>
    <col min="8195" max="8195" width="18" style="321" customWidth="1"/>
    <col min="8196" max="8196" width="8.5703125" style="321" customWidth="1"/>
    <col min="8197" max="8197" width="17" style="321" customWidth="1"/>
    <col min="8198" max="8198" width="8.42578125" style="321" customWidth="1"/>
    <col min="8199" max="8199" width="18.140625" style="321" customWidth="1"/>
    <col min="8200" max="8200" width="9.28515625" style="321" customWidth="1"/>
    <col min="8201" max="8201" width="9" style="321" customWidth="1"/>
    <col min="8202" max="8202" width="9.42578125" style="321" bestFit="1" customWidth="1"/>
    <col min="8203" max="8203" width="7.5703125" style="321" customWidth="1"/>
    <col min="8204" max="8204" width="7.28515625" style="321" customWidth="1"/>
    <col min="8205" max="8205" width="9.28515625" style="321" customWidth="1"/>
    <col min="8206" max="8206" width="8.42578125" style="321" bestFit="1" customWidth="1"/>
    <col min="8207" max="8207" width="7.42578125" style="321" customWidth="1"/>
    <col min="8208" max="8208" width="8.42578125" style="321" bestFit="1" customWidth="1"/>
    <col min="8209" max="8209" width="9.42578125" style="321" customWidth="1"/>
    <col min="8210" max="8210" width="7.42578125" style="321" customWidth="1"/>
    <col min="8211" max="8211" width="7.140625" style="321" customWidth="1"/>
    <col min="8212" max="8212" width="6.42578125" style="321" customWidth="1"/>
    <col min="8213" max="8213" width="11.28515625" style="321" bestFit="1" customWidth="1"/>
    <col min="8214" max="8214" width="6.28515625" style="321" customWidth="1"/>
    <col min="8215" max="8215" width="10.140625" style="321" customWidth="1"/>
    <col min="8216" max="8216" width="6.140625" style="321" customWidth="1"/>
    <col min="8217" max="8217" width="10.42578125" style="321" customWidth="1"/>
    <col min="8218" max="8218" width="13.5703125" style="321" customWidth="1"/>
    <col min="8219" max="8449" width="9" style="321"/>
    <col min="8450" max="8450" width="3.42578125" style="321" customWidth="1"/>
    <col min="8451" max="8451" width="18" style="321" customWidth="1"/>
    <col min="8452" max="8452" width="8.5703125" style="321" customWidth="1"/>
    <col min="8453" max="8453" width="17" style="321" customWidth="1"/>
    <col min="8454" max="8454" width="8.42578125" style="321" customWidth="1"/>
    <col min="8455" max="8455" width="18.140625" style="321" customWidth="1"/>
    <col min="8456" max="8456" width="9.28515625" style="321" customWidth="1"/>
    <col min="8457" max="8457" width="9" style="321" customWidth="1"/>
    <col min="8458" max="8458" width="9.42578125" style="321" bestFit="1" customWidth="1"/>
    <col min="8459" max="8459" width="7.5703125" style="321" customWidth="1"/>
    <col min="8460" max="8460" width="7.28515625" style="321" customWidth="1"/>
    <col min="8461" max="8461" width="9.28515625" style="321" customWidth="1"/>
    <col min="8462" max="8462" width="8.42578125" style="321" bestFit="1" customWidth="1"/>
    <col min="8463" max="8463" width="7.42578125" style="321" customWidth="1"/>
    <col min="8464" max="8464" width="8.42578125" style="321" bestFit="1" customWidth="1"/>
    <col min="8465" max="8465" width="9.42578125" style="321" customWidth="1"/>
    <col min="8466" max="8466" width="7.42578125" style="321" customWidth="1"/>
    <col min="8467" max="8467" width="7.140625" style="321" customWidth="1"/>
    <col min="8468" max="8468" width="6.42578125" style="321" customWidth="1"/>
    <col min="8469" max="8469" width="11.28515625" style="321" bestFit="1" customWidth="1"/>
    <col min="8470" max="8470" width="6.28515625" style="321" customWidth="1"/>
    <col min="8471" max="8471" width="10.140625" style="321" customWidth="1"/>
    <col min="8472" max="8472" width="6.140625" style="321" customWidth="1"/>
    <col min="8473" max="8473" width="10.42578125" style="321" customWidth="1"/>
    <col min="8474" max="8474" width="13.5703125" style="321" customWidth="1"/>
    <col min="8475" max="8705" width="9" style="321"/>
    <col min="8706" max="8706" width="3.42578125" style="321" customWidth="1"/>
    <col min="8707" max="8707" width="18" style="321" customWidth="1"/>
    <col min="8708" max="8708" width="8.5703125" style="321" customWidth="1"/>
    <col min="8709" max="8709" width="17" style="321" customWidth="1"/>
    <col min="8710" max="8710" width="8.42578125" style="321" customWidth="1"/>
    <col min="8711" max="8711" width="18.140625" style="321" customWidth="1"/>
    <col min="8712" max="8712" width="9.28515625" style="321" customWidth="1"/>
    <col min="8713" max="8713" width="9" style="321" customWidth="1"/>
    <col min="8714" max="8714" width="9.42578125" style="321" bestFit="1" customWidth="1"/>
    <col min="8715" max="8715" width="7.5703125" style="321" customWidth="1"/>
    <col min="8716" max="8716" width="7.28515625" style="321" customWidth="1"/>
    <col min="8717" max="8717" width="9.28515625" style="321" customWidth="1"/>
    <col min="8718" max="8718" width="8.42578125" style="321" bestFit="1" customWidth="1"/>
    <col min="8719" max="8719" width="7.42578125" style="321" customWidth="1"/>
    <col min="8720" max="8720" width="8.42578125" style="321" bestFit="1" customWidth="1"/>
    <col min="8721" max="8721" width="9.42578125" style="321" customWidth="1"/>
    <col min="8722" max="8722" width="7.42578125" style="321" customWidth="1"/>
    <col min="8723" max="8723" width="7.140625" style="321" customWidth="1"/>
    <col min="8724" max="8724" width="6.42578125" style="321" customWidth="1"/>
    <col min="8725" max="8725" width="11.28515625" style="321" bestFit="1" customWidth="1"/>
    <col min="8726" max="8726" width="6.28515625" style="321" customWidth="1"/>
    <col min="8727" max="8727" width="10.140625" style="321" customWidth="1"/>
    <col min="8728" max="8728" width="6.140625" style="321" customWidth="1"/>
    <col min="8729" max="8729" width="10.42578125" style="321" customWidth="1"/>
    <col min="8730" max="8730" width="13.5703125" style="321" customWidth="1"/>
    <col min="8731" max="8961" width="9" style="321"/>
    <col min="8962" max="8962" width="3.42578125" style="321" customWidth="1"/>
    <col min="8963" max="8963" width="18" style="321" customWidth="1"/>
    <col min="8964" max="8964" width="8.5703125" style="321" customWidth="1"/>
    <col min="8965" max="8965" width="17" style="321" customWidth="1"/>
    <col min="8966" max="8966" width="8.42578125" style="321" customWidth="1"/>
    <col min="8967" max="8967" width="18.140625" style="321" customWidth="1"/>
    <col min="8968" max="8968" width="9.28515625" style="321" customWidth="1"/>
    <col min="8969" max="8969" width="9" style="321" customWidth="1"/>
    <col min="8970" max="8970" width="9.42578125" style="321" bestFit="1" customWidth="1"/>
    <col min="8971" max="8971" width="7.5703125" style="321" customWidth="1"/>
    <col min="8972" max="8972" width="7.28515625" style="321" customWidth="1"/>
    <col min="8973" max="8973" width="9.28515625" style="321" customWidth="1"/>
    <col min="8974" max="8974" width="8.42578125" style="321" bestFit="1" customWidth="1"/>
    <col min="8975" max="8975" width="7.42578125" style="321" customWidth="1"/>
    <col min="8976" max="8976" width="8.42578125" style="321" bestFit="1" customWidth="1"/>
    <col min="8977" max="8977" width="9.42578125" style="321" customWidth="1"/>
    <col min="8978" max="8978" width="7.42578125" style="321" customWidth="1"/>
    <col min="8979" max="8979" width="7.140625" style="321" customWidth="1"/>
    <col min="8980" max="8980" width="6.42578125" style="321" customWidth="1"/>
    <col min="8981" max="8981" width="11.28515625" style="321" bestFit="1" customWidth="1"/>
    <col min="8982" max="8982" width="6.28515625" style="321" customWidth="1"/>
    <col min="8983" max="8983" width="10.140625" style="321" customWidth="1"/>
    <col min="8984" max="8984" width="6.140625" style="321" customWidth="1"/>
    <col min="8985" max="8985" width="10.42578125" style="321" customWidth="1"/>
    <col min="8986" max="8986" width="13.5703125" style="321" customWidth="1"/>
    <col min="8987" max="9217" width="9" style="321"/>
    <col min="9218" max="9218" width="3.42578125" style="321" customWidth="1"/>
    <col min="9219" max="9219" width="18" style="321" customWidth="1"/>
    <col min="9220" max="9220" width="8.5703125" style="321" customWidth="1"/>
    <col min="9221" max="9221" width="17" style="321" customWidth="1"/>
    <col min="9222" max="9222" width="8.42578125" style="321" customWidth="1"/>
    <col min="9223" max="9223" width="18.140625" style="321" customWidth="1"/>
    <col min="9224" max="9224" width="9.28515625" style="321" customWidth="1"/>
    <col min="9225" max="9225" width="9" style="321" customWidth="1"/>
    <col min="9226" max="9226" width="9.42578125" style="321" bestFit="1" customWidth="1"/>
    <col min="9227" max="9227" width="7.5703125" style="321" customWidth="1"/>
    <col min="9228" max="9228" width="7.28515625" style="321" customWidth="1"/>
    <col min="9229" max="9229" width="9.28515625" style="321" customWidth="1"/>
    <col min="9230" max="9230" width="8.42578125" style="321" bestFit="1" customWidth="1"/>
    <col min="9231" max="9231" width="7.42578125" style="321" customWidth="1"/>
    <col min="9232" max="9232" width="8.42578125" style="321" bestFit="1" customWidth="1"/>
    <col min="9233" max="9233" width="9.42578125" style="321" customWidth="1"/>
    <col min="9234" max="9234" width="7.42578125" style="321" customWidth="1"/>
    <col min="9235" max="9235" width="7.140625" style="321" customWidth="1"/>
    <col min="9236" max="9236" width="6.42578125" style="321" customWidth="1"/>
    <col min="9237" max="9237" width="11.28515625" style="321" bestFit="1" customWidth="1"/>
    <col min="9238" max="9238" width="6.28515625" style="321" customWidth="1"/>
    <col min="9239" max="9239" width="10.140625" style="321" customWidth="1"/>
    <col min="9240" max="9240" width="6.140625" style="321" customWidth="1"/>
    <col min="9241" max="9241" width="10.42578125" style="321" customWidth="1"/>
    <col min="9242" max="9242" width="13.5703125" style="321" customWidth="1"/>
    <col min="9243" max="9473" width="9" style="321"/>
    <col min="9474" max="9474" width="3.42578125" style="321" customWidth="1"/>
    <col min="9475" max="9475" width="18" style="321" customWidth="1"/>
    <col min="9476" max="9476" width="8.5703125" style="321" customWidth="1"/>
    <col min="9477" max="9477" width="17" style="321" customWidth="1"/>
    <col min="9478" max="9478" width="8.42578125" style="321" customWidth="1"/>
    <col min="9479" max="9479" width="18.140625" style="321" customWidth="1"/>
    <col min="9480" max="9480" width="9.28515625" style="321" customWidth="1"/>
    <col min="9481" max="9481" width="9" style="321" customWidth="1"/>
    <col min="9482" max="9482" width="9.42578125" style="321" bestFit="1" customWidth="1"/>
    <col min="9483" max="9483" width="7.5703125" style="321" customWidth="1"/>
    <col min="9484" max="9484" width="7.28515625" style="321" customWidth="1"/>
    <col min="9485" max="9485" width="9.28515625" style="321" customWidth="1"/>
    <col min="9486" max="9486" width="8.42578125" style="321" bestFit="1" customWidth="1"/>
    <col min="9487" max="9487" width="7.42578125" style="321" customWidth="1"/>
    <col min="9488" max="9488" width="8.42578125" style="321" bestFit="1" customWidth="1"/>
    <col min="9489" max="9489" width="9.42578125" style="321" customWidth="1"/>
    <col min="9490" max="9490" width="7.42578125" style="321" customWidth="1"/>
    <col min="9491" max="9491" width="7.140625" style="321" customWidth="1"/>
    <col min="9492" max="9492" width="6.42578125" style="321" customWidth="1"/>
    <col min="9493" max="9493" width="11.28515625" style="321" bestFit="1" customWidth="1"/>
    <col min="9494" max="9494" width="6.28515625" style="321" customWidth="1"/>
    <col min="9495" max="9495" width="10.140625" style="321" customWidth="1"/>
    <col min="9496" max="9496" width="6.140625" style="321" customWidth="1"/>
    <col min="9497" max="9497" width="10.42578125" style="321" customWidth="1"/>
    <col min="9498" max="9498" width="13.5703125" style="321" customWidth="1"/>
    <col min="9499" max="9729" width="9" style="321"/>
    <col min="9730" max="9730" width="3.42578125" style="321" customWidth="1"/>
    <col min="9731" max="9731" width="18" style="321" customWidth="1"/>
    <col min="9732" max="9732" width="8.5703125" style="321" customWidth="1"/>
    <col min="9733" max="9733" width="17" style="321" customWidth="1"/>
    <col min="9734" max="9734" width="8.42578125" style="321" customWidth="1"/>
    <col min="9735" max="9735" width="18.140625" style="321" customWidth="1"/>
    <col min="9736" max="9736" width="9.28515625" style="321" customWidth="1"/>
    <col min="9737" max="9737" width="9" style="321" customWidth="1"/>
    <col min="9738" max="9738" width="9.42578125" style="321" bestFit="1" customWidth="1"/>
    <col min="9739" max="9739" width="7.5703125" style="321" customWidth="1"/>
    <col min="9740" max="9740" width="7.28515625" style="321" customWidth="1"/>
    <col min="9741" max="9741" width="9.28515625" style="321" customWidth="1"/>
    <col min="9742" max="9742" width="8.42578125" style="321" bestFit="1" customWidth="1"/>
    <col min="9743" max="9743" width="7.42578125" style="321" customWidth="1"/>
    <col min="9744" max="9744" width="8.42578125" style="321" bestFit="1" customWidth="1"/>
    <col min="9745" max="9745" width="9.42578125" style="321" customWidth="1"/>
    <col min="9746" max="9746" width="7.42578125" style="321" customWidth="1"/>
    <col min="9747" max="9747" width="7.140625" style="321" customWidth="1"/>
    <col min="9748" max="9748" width="6.42578125" style="321" customWidth="1"/>
    <col min="9749" max="9749" width="11.28515625" style="321" bestFit="1" customWidth="1"/>
    <col min="9750" max="9750" width="6.28515625" style="321" customWidth="1"/>
    <col min="9751" max="9751" width="10.140625" style="321" customWidth="1"/>
    <col min="9752" max="9752" width="6.140625" style="321" customWidth="1"/>
    <col min="9753" max="9753" width="10.42578125" style="321" customWidth="1"/>
    <col min="9754" max="9754" width="13.5703125" style="321" customWidth="1"/>
    <col min="9755" max="9985" width="9" style="321"/>
    <col min="9986" max="9986" width="3.42578125" style="321" customWidth="1"/>
    <col min="9987" max="9987" width="18" style="321" customWidth="1"/>
    <col min="9988" max="9988" width="8.5703125" style="321" customWidth="1"/>
    <col min="9989" max="9989" width="17" style="321" customWidth="1"/>
    <col min="9990" max="9990" width="8.42578125" style="321" customWidth="1"/>
    <col min="9991" max="9991" width="18.140625" style="321" customWidth="1"/>
    <col min="9992" max="9992" width="9.28515625" style="321" customWidth="1"/>
    <col min="9993" max="9993" width="9" style="321" customWidth="1"/>
    <col min="9994" max="9994" width="9.42578125" style="321" bestFit="1" customWidth="1"/>
    <col min="9995" max="9995" width="7.5703125" style="321" customWidth="1"/>
    <col min="9996" max="9996" width="7.28515625" style="321" customWidth="1"/>
    <col min="9997" max="9997" width="9.28515625" style="321" customWidth="1"/>
    <col min="9998" max="9998" width="8.42578125" style="321" bestFit="1" customWidth="1"/>
    <col min="9999" max="9999" width="7.42578125" style="321" customWidth="1"/>
    <col min="10000" max="10000" width="8.42578125" style="321" bestFit="1" customWidth="1"/>
    <col min="10001" max="10001" width="9.42578125" style="321" customWidth="1"/>
    <col min="10002" max="10002" width="7.42578125" style="321" customWidth="1"/>
    <col min="10003" max="10003" width="7.140625" style="321" customWidth="1"/>
    <col min="10004" max="10004" width="6.42578125" style="321" customWidth="1"/>
    <col min="10005" max="10005" width="11.28515625" style="321" bestFit="1" customWidth="1"/>
    <col min="10006" max="10006" width="6.28515625" style="321" customWidth="1"/>
    <col min="10007" max="10007" width="10.140625" style="321" customWidth="1"/>
    <col min="10008" max="10008" width="6.140625" style="321" customWidth="1"/>
    <col min="10009" max="10009" width="10.42578125" style="321" customWidth="1"/>
    <col min="10010" max="10010" width="13.5703125" style="321" customWidth="1"/>
    <col min="10011" max="10241" width="9" style="321"/>
    <col min="10242" max="10242" width="3.42578125" style="321" customWidth="1"/>
    <col min="10243" max="10243" width="18" style="321" customWidth="1"/>
    <col min="10244" max="10244" width="8.5703125" style="321" customWidth="1"/>
    <col min="10245" max="10245" width="17" style="321" customWidth="1"/>
    <col min="10246" max="10246" width="8.42578125" style="321" customWidth="1"/>
    <col min="10247" max="10247" width="18.140625" style="321" customWidth="1"/>
    <col min="10248" max="10248" width="9.28515625" style="321" customWidth="1"/>
    <col min="10249" max="10249" width="9" style="321" customWidth="1"/>
    <col min="10250" max="10250" width="9.42578125" style="321" bestFit="1" customWidth="1"/>
    <col min="10251" max="10251" width="7.5703125" style="321" customWidth="1"/>
    <col min="10252" max="10252" width="7.28515625" style="321" customWidth="1"/>
    <col min="10253" max="10253" width="9.28515625" style="321" customWidth="1"/>
    <col min="10254" max="10254" width="8.42578125" style="321" bestFit="1" customWidth="1"/>
    <col min="10255" max="10255" width="7.42578125" style="321" customWidth="1"/>
    <col min="10256" max="10256" width="8.42578125" style="321" bestFit="1" customWidth="1"/>
    <col min="10257" max="10257" width="9.42578125" style="321" customWidth="1"/>
    <col min="10258" max="10258" width="7.42578125" style="321" customWidth="1"/>
    <col min="10259" max="10259" width="7.140625" style="321" customWidth="1"/>
    <col min="10260" max="10260" width="6.42578125" style="321" customWidth="1"/>
    <col min="10261" max="10261" width="11.28515625" style="321" bestFit="1" customWidth="1"/>
    <col min="10262" max="10262" width="6.28515625" style="321" customWidth="1"/>
    <col min="10263" max="10263" width="10.140625" style="321" customWidth="1"/>
    <col min="10264" max="10264" width="6.140625" style="321" customWidth="1"/>
    <col min="10265" max="10265" width="10.42578125" style="321" customWidth="1"/>
    <col min="10266" max="10266" width="13.5703125" style="321" customWidth="1"/>
    <col min="10267" max="10497" width="9" style="321"/>
    <col min="10498" max="10498" width="3.42578125" style="321" customWidth="1"/>
    <col min="10499" max="10499" width="18" style="321" customWidth="1"/>
    <col min="10500" max="10500" width="8.5703125" style="321" customWidth="1"/>
    <col min="10501" max="10501" width="17" style="321" customWidth="1"/>
    <col min="10502" max="10502" width="8.42578125" style="321" customWidth="1"/>
    <col min="10503" max="10503" width="18.140625" style="321" customWidth="1"/>
    <col min="10504" max="10504" width="9.28515625" style="321" customWidth="1"/>
    <col min="10505" max="10505" width="9" style="321" customWidth="1"/>
    <col min="10506" max="10506" width="9.42578125" style="321" bestFit="1" customWidth="1"/>
    <col min="10507" max="10507" width="7.5703125" style="321" customWidth="1"/>
    <col min="10508" max="10508" width="7.28515625" style="321" customWidth="1"/>
    <col min="10509" max="10509" width="9.28515625" style="321" customWidth="1"/>
    <col min="10510" max="10510" width="8.42578125" style="321" bestFit="1" customWidth="1"/>
    <col min="10511" max="10511" width="7.42578125" style="321" customWidth="1"/>
    <col min="10512" max="10512" width="8.42578125" style="321" bestFit="1" customWidth="1"/>
    <col min="10513" max="10513" width="9.42578125" style="321" customWidth="1"/>
    <col min="10514" max="10514" width="7.42578125" style="321" customWidth="1"/>
    <col min="10515" max="10515" width="7.140625" style="321" customWidth="1"/>
    <col min="10516" max="10516" width="6.42578125" style="321" customWidth="1"/>
    <col min="10517" max="10517" width="11.28515625" style="321" bestFit="1" customWidth="1"/>
    <col min="10518" max="10518" width="6.28515625" style="321" customWidth="1"/>
    <col min="10519" max="10519" width="10.140625" style="321" customWidth="1"/>
    <col min="10520" max="10520" width="6.140625" style="321" customWidth="1"/>
    <col min="10521" max="10521" width="10.42578125" style="321" customWidth="1"/>
    <col min="10522" max="10522" width="13.5703125" style="321" customWidth="1"/>
    <col min="10523" max="10753" width="9" style="321"/>
    <col min="10754" max="10754" width="3.42578125" style="321" customWidth="1"/>
    <col min="10755" max="10755" width="18" style="321" customWidth="1"/>
    <col min="10756" max="10756" width="8.5703125" style="321" customWidth="1"/>
    <col min="10757" max="10757" width="17" style="321" customWidth="1"/>
    <col min="10758" max="10758" width="8.42578125" style="321" customWidth="1"/>
    <col min="10759" max="10759" width="18.140625" style="321" customWidth="1"/>
    <col min="10760" max="10760" width="9.28515625" style="321" customWidth="1"/>
    <col min="10761" max="10761" width="9" style="321" customWidth="1"/>
    <col min="10762" max="10762" width="9.42578125" style="321" bestFit="1" customWidth="1"/>
    <col min="10763" max="10763" width="7.5703125" style="321" customWidth="1"/>
    <col min="10764" max="10764" width="7.28515625" style="321" customWidth="1"/>
    <col min="10765" max="10765" width="9.28515625" style="321" customWidth="1"/>
    <col min="10766" max="10766" width="8.42578125" style="321" bestFit="1" customWidth="1"/>
    <col min="10767" max="10767" width="7.42578125" style="321" customWidth="1"/>
    <col min="10768" max="10768" width="8.42578125" style="321" bestFit="1" customWidth="1"/>
    <col min="10769" max="10769" width="9.42578125" style="321" customWidth="1"/>
    <col min="10770" max="10770" width="7.42578125" style="321" customWidth="1"/>
    <col min="10771" max="10771" width="7.140625" style="321" customWidth="1"/>
    <col min="10772" max="10772" width="6.42578125" style="321" customWidth="1"/>
    <col min="10773" max="10773" width="11.28515625" style="321" bestFit="1" customWidth="1"/>
    <col min="10774" max="10774" width="6.28515625" style="321" customWidth="1"/>
    <col min="10775" max="10775" width="10.140625" style="321" customWidth="1"/>
    <col min="10776" max="10776" width="6.140625" style="321" customWidth="1"/>
    <col min="10777" max="10777" width="10.42578125" style="321" customWidth="1"/>
    <col min="10778" max="10778" width="13.5703125" style="321" customWidth="1"/>
    <col min="10779" max="11009" width="9" style="321"/>
    <col min="11010" max="11010" width="3.42578125" style="321" customWidth="1"/>
    <col min="11011" max="11011" width="18" style="321" customWidth="1"/>
    <col min="11012" max="11012" width="8.5703125" style="321" customWidth="1"/>
    <col min="11013" max="11013" width="17" style="321" customWidth="1"/>
    <col min="11014" max="11014" width="8.42578125" style="321" customWidth="1"/>
    <col min="11015" max="11015" width="18.140625" style="321" customWidth="1"/>
    <col min="11016" max="11016" width="9.28515625" style="321" customWidth="1"/>
    <col min="11017" max="11017" width="9" style="321" customWidth="1"/>
    <col min="11018" max="11018" width="9.42578125" style="321" bestFit="1" customWidth="1"/>
    <col min="11019" max="11019" width="7.5703125" style="321" customWidth="1"/>
    <col min="11020" max="11020" width="7.28515625" style="321" customWidth="1"/>
    <col min="11021" max="11021" width="9.28515625" style="321" customWidth="1"/>
    <col min="11022" max="11022" width="8.42578125" style="321" bestFit="1" customWidth="1"/>
    <col min="11023" max="11023" width="7.42578125" style="321" customWidth="1"/>
    <col min="11024" max="11024" width="8.42578125" style="321" bestFit="1" customWidth="1"/>
    <col min="11025" max="11025" width="9.42578125" style="321" customWidth="1"/>
    <col min="11026" max="11026" width="7.42578125" style="321" customWidth="1"/>
    <col min="11027" max="11027" width="7.140625" style="321" customWidth="1"/>
    <col min="11028" max="11028" width="6.42578125" style="321" customWidth="1"/>
    <col min="11029" max="11029" width="11.28515625" style="321" bestFit="1" customWidth="1"/>
    <col min="11030" max="11030" width="6.28515625" style="321" customWidth="1"/>
    <col min="11031" max="11031" width="10.140625" style="321" customWidth="1"/>
    <col min="11032" max="11032" width="6.140625" style="321" customWidth="1"/>
    <col min="11033" max="11033" width="10.42578125" style="321" customWidth="1"/>
    <col min="11034" max="11034" width="13.5703125" style="321" customWidth="1"/>
    <col min="11035" max="11265" width="9" style="321"/>
    <col min="11266" max="11266" width="3.42578125" style="321" customWidth="1"/>
    <col min="11267" max="11267" width="18" style="321" customWidth="1"/>
    <col min="11268" max="11268" width="8.5703125" style="321" customWidth="1"/>
    <col min="11269" max="11269" width="17" style="321" customWidth="1"/>
    <col min="11270" max="11270" width="8.42578125" style="321" customWidth="1"/>
    <col min="11271" max="11271" width="18.140625" style="321" customWidth="1"/>
    <col min="11272" max="11272" width="9.28515625" style="321" customWidth="1"/>
    <col min="11273" max="11273" width="9" style="321" customWidth="1"/>
    <col min="11274" max="11274" width="9.42578125" style="321" bestFit="1" customWidth="1"/>
    <col min="11275" max="11275" width="7.5703125" style="321" customWidth="1"/>
    <col min="11276" max="11276" width="7.28515625" style="321" customWidth="1"/>
    <col min="11277" max="11277" width="9.28515625" style="321" customWidth="1"/>
    <col min="11278" max="11278" width="8.42578125" style="321" bestFit="1" customWidth="1"/>
    <col min="11279" max="11279" width="7.42578125" style="321" customWidth="1"/>
    <col min="11280" max="11280" width="8.42578125" style="321" bestFit="1" customWidth="1"/>
    <col min="11281" max="11281" width="9.42578125" style="321" customWidth="1"/>
    <col min="11282" max="11282" width="7.42578125" style="321" customWidth="1"/>
    <col min="11283" max="11283" width="7.140625" style="321" customWidth="1"/>
    <col min="11284" max="11284" width="6.42578125" style="321" customWidth="1"/>
    <col min="11285" max="11285" width="11.28515625" style="321" bestFit="1" customWidth="1"/>
    <col min="11286" max="11286" width="6.28515625" style="321" customWidth="1"/>
    <col min="11287" max="11287" width="10.140625" style="321" customWidth="1"/>
    <col min="11288" max="11288" width="6.140625" style="321" customWidth="1"/>
    <col min="11289" max="11289" width="10.42578125" style="321" customWidth="1"/>
    <col min="11290" max="11290" width="13.5703125" style="321" customWidth="1"/>
    <col min="11291" max="11521" width="9" style="321"/>
    <col min="11522" max="11522" width="3.42578125" style="321" customWidth="1"/>
    <col min="11523" max="11523" width="18" style="321" customWidth="1"/>
    <col min="11524" max="11524" width="8.5703125" style="321" customWidth="1"/>
    <col min="11525" max="11525" width="17" style="321" customWidth="1"/>
    <col min="11526" max="11526" width="8.42578125" style="321" customWidth="1"/>
    <col min="11527" max="11527" width="18.140625" style="321" customWidth="1"/>
    <col min="11528" max="11528" width="9.28515625" style="321" customWidth="1"/>
    <col min="11529" max="11529" width="9" style="321" customWidth="1"/>
    <col min="11530" max="11530" width="9.42578125" style="321" bestFit="1" customWidth="1"/>
    <col min="11531" max="11531" width="7.5703125" style="321" customWidth="1"/>
    <col min="11532" max="11532" width="7.28515625" style="321" customWidth="1"/>
    <col min="11533" max="11533" width="9.28515625" style="321" customWidth="1"/>
    <col min="11534" max="11534" width="8.42578125" style="321" bestFit="1" customWidth="1"/>
    <col min="11535" max="11535" width="7.42578125" style="321" customWidth="1"/>
    <col min="11536" max="11536" width="8.42578125" style="321" bestFit="1" customWidth="1"/>
    <col min="11537" max="11537" width="9.42578125" style="321" customWidth="1"/>
    <col min="11538" max="11538" width="7.42578125" style="321" customWidth="1"/>
    <col min="11539" max="11539" width="7.140625" style="321" customWidth="1"/>
    <col min="11540" max="11540" width="6.42578125" style="321" customWidth="1"/>
    <col min="11541" max="11541" width="11.28515625" style="321" bestFit="1" customWidth="1"/>
    <col min="11542" max="11542" width="6.28515625" style="321" customWidth="1"/>
    <col min="11543" max="11543" width="10.140625" style="321" customWidth="1"/>
    <col min="11544" max="11544" width="6.140625" style="321" customWidth="1"/>
    <col min="11545" max="11545" width="10.42578125" style="321" customWidth="1"/>
    <col min="11546" max="11546" width="13.5703125" style="321" customWidth="1"/>
    <col min="11547" max="11777" width="9" style="321"/>
    <col min="11778" max="11778" width="3.42578125" style="321" customWidth="1"/>
    <col min="11779" max="11779" width="18" style="321" customWidth="1"/>
    <col min="11780" max="11780" width="8.5703125" style="321" customWidth="1"/>
    <col min="11781" max="11781" width="17" style="321" customWidth="1"/>
    <col min="11782" max="11782" width="8.42578125" style="321" customWidth="1"/>
    <col min="11783" max="11783" width="18.140625" style="321" customWidth="1"/>
    <col min="11784" max="11784" width="9.28515625" style="321" customWidth="1"/>
    <col min="11785" max="11785" width="9" style="321" customWidth="1"/>
    <col min="11786" max="11786" width="9.42578125" style="321" bestFit="1" customWidth="1"/>
    <col min="11787" max="11787" width="7.5703125" style="321" customWidth="1"/>
    <col min="11788" max="11788" width="7.28515625" style="321" customWidth="1"/>
    <col min="11789" max="11789" width="9.28515625" style="321" customWidth="1"/>
    <col min="11790" max="11790" width="8.42578125" style="321" bestFit="1" customWidth="1"/>
    <col min="11791" max="11791" width="7.42578125" style="321" customWidth="1"/>
    <col min="11792" max="11792" width="8.42578125" style="321" bestFit="1" customWidth="1"/>
    <col min="11793" max="11793" width="9.42578125" style="321" customWidth="1"/>
    <col min="11794" max="11794" width="7.42578125" style="321" customWidth="1"/>
    <col min="11795" max="11795" width="7.140625" style="321" customWidth="1"/>
    <col min="11796" max="11796" width="6.42578125" style="321" customWidth="1"/>
    <col min="11797" max="11797" width="11.28515625" style="321" bestFit="1" customWidth="1"/>
    <col min="11798" max="11798" width="6.28515625" style="321" customWidth="1"/>
    <col min="11799" max="11799" width="10.140625" style="321" customWidth="1"/>
    <col min="11800" max="11800" width="6.140625" style="321" customWidth="1"/>
    <col min="11801" max="11801" width="10.42578125" style="321" customWidth="1"/>
    <col min="11802" max="11802" width="13.5703125" style="321" customWidth="1"/>
    <col min="11803" max="12033" width="9" style="321"/>
    <col min="12034" max="12034" width="3.42578125" style="321" customWidth="1"/>
    <col min="12035" max="12035" width="18" style="321" customWidth="1"/>
    <col min="12036" max="12036" width="8.5703125" style="321" customWidth="1"/>
    <col min="12037" max="12037" width="17" style="321" customWidth="1"/>
    <col min="12038" max="12038" width="8.42578125" style="321" customWidth="1"/>
    <col min="12039" max="12039" width="18.140625" style="321" customWidth="1"/>
    <col min="12040" max="12040" width="9.28515625" style="321" customWidth="1"/>
    <col min="12041" max="12041" width="9" style="321" customWidth="1"/>
    <col min="12042" max="12042" width="9.42578125" style="321" bestFit="1" customWidth="1"/>
    <col min="12043" max="12043" width="7.5703125" style="321" customWidth="1"/>
    <col min="12044" max="12044" width="7.28515625" style="321" customWidth="1"/>
    <col min="12045" max="12045" width="9.28515625" style="321" customWidth="1"/>
    <col min="12046" max="12046" width="8.42578125" style="321" bestFit="1" customWidth="1"/>
    <col min="12047" max="12047" width="7.42578125" style="321" customWidth="1"/>
    <col min="12048" max="12048" width="8.42578125" style="321" bestFit="1" customWidth="1"/>
    <col min="12049" max="12049" width="9.42578125" style="321" customWidth="1"/>
    <col min="12050" max="12050" width="7.42578125" style="321" customWidth="1"/>
    <col min="12051" max="12051" width="7.140625" style="321" customWidth="1"/>
    <col min="12052" max="12052" width="6.42578125" style="321" customWidth="1"/>
    <col min="12053" max="12053" width="11.28515625" style="321" bestFit="1" customWidth="1"/>
    <col min="12054" max="12054" width="6.28515625" style="321" customWidth="1"/>
    <col min="12055" max="12055" width="10.140625" style="321" customWidth="1"/>
    <col min="12056" max="12056" width="6.140625" style="321" customWidth="1"/>
    <col min="12057" max="12057" width="10.42578125" style="321" customWidth="1"/>
    <col min="12058" max="12058" width="13.5703125" style="321" customWidth="1"/>
    <col min="12059" max="12289" width="9" style="321"/>
    <col min="12290" max="12290" width="3.42578125" style="321" customWidth="1"/>
    <col min="12291" max="12291" width="18" style="321" customWidth="1"/>
    <col min="12292" max="12292" width="8.5703125" style="321" customWidth="1"/>
    <col min="12293" max="12293" width="17" style="321" customWidth="1"/>
    <col min="12294" max="12294" width="8.42578125" style="321" customWidth="1"/>
    <col min="12295" max="12295" width="18.140625" style="321" customWidth="1"/>
    <col min="12296" max="12296" width="9.28515625" style="321" customWidth="1"/>
    <col min="12297" max="12297" width="9" style="321" customWidth="1"/>
    <col min="12298" max="12298" width="9.42578125" style="321" bestFit="1" customWidth="1"/>
    <col min="12299" max="12299" width="7.5703125" style="321" customWidth="1"/>
    <col min="12300" max="12300" width="7.28515625" style="321" customWidth="1"/>
    <col min="12301" max="12301" width="9.28515625" style="321" customWidth="1"/>
    <col min="12302" max="12302" width="8.42578125" style="321" bestFit="1" customWidth="1"/>
    <col min="12303" max="12303" width="7.42578125" style="321" customWidth="1"/>
    <col min="12304" max="12304" width="8.42578125" style="321" bestFit="1" customWidth="1"/>
    <col min="12305" max="12305" width="9.42578125" style="321" customWidth="1"/>
    <col min="12306" max="12306" width="7.42578125" style="321" customWidth="1"/>
    <col min="12307" max="12307" width="7.140625" style="321" customWidth="1"/>
    <col min="12308" max="12308" width="6.42578125" style="321" customWidth="1"/>
    <col min="12309" max="12309" width="11.28515625" style="321" bestFit="1" customWidth="1"/>
    <col min="12310" max="12310" width="6.28515625" style="321" customWidth="1"/>
    <col min="12311" max="12311" width="10.140625" style="321" customWidth="1"/>
    <col min="12312" max="12312" width="6.140625" style="321" customWidth="1"/>
    <col min="12313" max="12313" width="10.42578125" style="321" customWidth="1"/>
    <col min="12314" max="12314" width="13.5703125" style="321" customWidth="1"/>
    <col min="12315" max="12545" width="9" style="321"/>
    <col min="12546" max="12546" width="3.42578125" style="321" customWidth="1"/>
    <col min="12547" max="12547" width="18" style="321" customWidth="1"/>
    <col min="12548" max="12548" width="8.5703125" style="321" customWidth="1"/>
    <col min="12549" max="12549" width="17" style="321" customWidth="1"/>
    <col min="12550" max="12550" width="8.42578125" style="321" customWidth="1"/>
    <col min="12551" max="12551" width="18.140625" style="321" customWidth="1"/>
    <col min="12552" max="12552" width="9.28515625" style="321" customWidth="1"/>
    <col min="12553" max="12553" width="9" style="321" customWidth="1"/>
    <col min="12554" max="12554" width="9.42578125" style="321" bestFit="1" customWidth="1"/>
    <col min="12555" max="12555" width="7.5703125" style="321" customWidth="1"/>
    <col min="12556" max="12556" width="7.28515625" style="321" customWidth="1"/>
    <col min="12557" max="12557" width="9.28515625" style="321" customWidth="1"/>
    <col min="12558" max="12558" width="8.42578125" style="321" bestFit="1" customWidth="1"/>
    <col min="12559" max="12559" width="7.42578125" style="321" customWidth="1"/>
    <col min="12560" max="12560" width="8.42578125" style="321" bestFit="1" customWidth="1"/>
    <col min="12561" max="12561" width="9.42578125" style="321" customWidth="1"/>
    <col min="12562" max="12562" width="7.42578125" style="321" customWidth="1"/>
    <col min="12563" max="12563" width="7.140625" style="321" customWidth="1"/>
    <col min="12564" max="12564" width="6.42578125" style="321" customWidth="1"/>
    <col min="12565" max="12565" width="11.28515625" style="321" bestFit="1" customWidth="1"/>
    <col min="12566" max="12566" width="6.28515625" style="321" customWidth="1"/>
    <col min="12567" max="12567" width="10.140625" style="321" customWidth="1"/>
    <col min="12568" max="12568" width="6.140625" style="321" customWidth="1"/>
    <col min="12569" max="12569" width="10.42578125" style="321" customWidth="1"/>
    <col min="12570" max="12570" width="13.5703125" style="321" customWidth="1"/>
    <col min="12571" max="12801" width="9" style="321"/>
    <col min="12802" max="12802" width="3.42578125" style="321" customWidth="1"/>
    <col min="12803" max="12803" width="18" style="321" customWidth="1"/>
    <col min="12804" max="12804" width="8.5703125" style="321" customWidth="1"/>
    <col min="12805" max="12805" width="17" style="321" customWidth="1"/>
    <col min="12806" max="12806" width="8.42578125" style="321" customWidth="1"/>
    <col min="12807" max="12807" width="18.140625" style="321" customWidth="1"/>
    <col min="12808" max="12808" width="9.28515625" style="321" customWidth="1"/>
    <col min="12809" max="12809" width="9" style="321" customWidth="1"/>
    <col min="12810" max="12810" width="9.42578125" style="321" bestFit="1" customWidth="1"/>
    <col min="12811" max="12811" width="7.5703125" style="321" customWidth="1"/>
    <col min="12812" max="12812" width="7.28515625" style="321" customWidth="1"/>
    <col min="12813" max="12813" width="9.28515625" style="321" customWidth="1"/>
    <col min="12814" max="12814" width="8.42578125" style="321" bestFit="1" customWidth="1"/>
    <col min="12815" max="12815" width="7.42578125" style="321" customWidth="1"/>
    <col min="12816" max="12816" width="8.42578125" style="321" bestFit="1" customWidth="1"/>
    <col min="12817" max="12817" width="9.42578125" style="321" customWidth="1"/>
    <col min="12818" max="12818" width="7.42578125" style="321" customWidth="1"/>
    <col min="12819" max="12819" width="7.140625" style="321" customWidth="1"/>
    <col min="12820" max="12820" width="6.42578125" style="321" customWidth="1"/>
    <col min="12821" max="12821" width="11.28515625" style="321" bestFit="1" customWidth="1"/>
    <col min="12822" max="12822" width="6.28515625" style="321" customWidth="1"/>
    <col min="12823" max="12823" width="10.140625" style="321" customWidth="1"/>
    <col min="12824" max="12824" width="6.140625" style="321" customWidth="1"/>
    <col min="12825" max="12825" width="10.42578125" style="321" customWidth="1"/>
    <col min="12826" max="12826" width="13.5703125" style="321" customWidth="1"/>
    <col min="12827" max="13057" width="9" style="321"/>
    <col min="13058" max="13058" width="3.42578125" style="321" customWidth="1"/>
    <col min="13059" max="13059" width="18" style="321" customWidth="1"/>
    <col min="13060" max="13060" width="8.5703125" style="321" customWidth="1"/>
    <col min="13061" max="13061" width="17" style="321" customWidth="1"/>
    <col min="13062" max="13062" width="8.42578125" style="321" customWidth="1"/>
    <col min="13063" max="13063" width="18.140625" style="321" customWidth="1"/>
    <col min="13064" max="13064" width="9.28515625" style="321" customWidth="1"/>
    <col min="13065" max="13065" width="9" style="321" customWidth="1"/>
    <col min="13066" max="13066" width="9.42578125" style="321" bestFit="1" customWidth="1"/>
    <col min="13067" max="13067" width="7.5703125" style="321" customWidth="1"/>
    <col min="13068" max="13068" width="7.28515625" style="321" customWidth="1"/>
    <col min="13069" max="13069" width="9.28515625" style="321" customWidth="1"/>
    <col min="13070" max="13070" width="8.42578125" style="321" bestFit="1" customWidth="1"/>
    <col min="13071" max="13071" width="7.42578125" style="321" customWidth="1"/>
    <col min="13072" max="13072" width="8.42578125" style="321" bestFit="1" customWidth="1"/>
    <col min="13073" max="13073" width="9.42578125" style="321" customWidth="1"/>
    <col min="13074" max="13074" width="7.42578125" style="321" customWidth="1"/>
    <col min="13075" max="13075" width="7.140625" style="321" customWidth="1"/>
    <col min="13076" max="13076" width="6.42578125" style="321" customWidth="1"/>
    <col min="13077" max="13077" width="11.28515625" style="321" bestFit="1" customWidth="1"/>
    <col min="13078" max="13078" width="6.28515625" style="321" customWidth="1"/>
    <col min="13079" max="13079" width="10.140625" style="321" customWidth="1"/>
    <col min="13080" max="13080" width="6.140625" style="321" customWidth="1"/>
    <col min="13081" max="13081" width="10.42578125" style="321" customWidth="1"/>
    <col min="13082" max="13082" width="13.5703125" style="321" customWidth="1"/>
    <col min="13083" max="13313" width="9" style="321"/>
    <col min="13314" max="13314" width="3.42578125" style="321" customWidth="1"/>
    <col min="13315" max="13315" width="18" style="321" customWidth="1"/>
    <col min="13316" max="13316" width="8.5703125" style="321" customWidth="1"/>
    <col min="13317" max="13317" width="17" style="321" customWidth="1"/>
    <col min="13318" max="13318" width="8.42578125" style="321" customWidth="1"/>
    <col min="13319" max="13319" width="18.140625" style="321" customWidth="1"/>
    <col min="13320" max="13320" width="9.28515625" style="321" customWidth="1"/>
    <col min="13321" max="13321" width="9" style="321" customWidth="1"/>
    <col min="13322" max="13322" width="9.42578125" style="321" bestFit="1" customWidth="1"/>
    <col min="13323" max="13323" width="7.5703125" style="321" customWidth="1"/>
    <col min="13324" max="13324" width="7.28515625" style="321" customWidth="1"/>
    <col min="13325" max="13325" width="9.28515625" style="321" customWidth="1"/>
    <col min="13326" max="13326" width="8.42578125" style="321" bestFit="1" customWidth="1"/>
    <col min="13327" max="13327" width="7.42578125" style="321" customWidth="1"/>
    <col min="13328" max="13328" width="8.42578125" style="321" bestFit="1" customWidth="1"/>
    <col min="13329" max="13329" width="9.42578125" style="321" customWidth="1"/>
    <col min="13330" max="13330" width="7.42578125" style="321" customWidth="1"/>
    <col min="13331" max="13331" width="7.140625" style="321" customWidth="1"/>
    <col min="13332" max="13332" width="6.42578125" style="321" customWidth="1"/>
    <col min="13333" max="13333" width="11.28515625" style="321" bestFit="1" customWidth="1"/>
    <col min="13334" max="13334" width="6.28515625" style="321" customWidth="1"/>
    <col min="13335" max="13335" width="10.140625" style="321" customWidth="1"/>
    <col min="13336" max="13336" width="6.140625" style="321" customWidth="1"/>
    <col min="13337" max="13337" width="10.42578125" style="321" customWidth="1"/>
    <col min="13338" max="13338" width="13.5703125" style="321" customWidth="1"/>
    <col min="13339" max="13569" width="9" style="321"/>
    <col min="13570" max="13570" width="3.42578125" style="321" customWidth="1"/>
    <col min="13571" max="13571" width="18" style="321" customWidth="1"/>
    <col min="13572" max="13572" width="8.5703125" style="321" customWidth="1"/>
    <col min="13573" max="13573" width="17" style="321" customWidth="1"/>
    <col min="13574" max="13574" width="8.42578125" style="321" customWidth="1"/>
    <col min="13575" max="13575" width="18.140625" style="321" customWidth="1"/>
    <col min="13576" max="13576" width="9.28515625" style="321" customWidth="1"/>
    <col min="13577" max="13577" width="9" style="321" customWidth="1"/>
    <col min="13578" max="13578" width="9.42578125" style="321" bestFit="1" customWidth="1"/>
    <col min="13579" max="13579" width="7.5703125" style="321" customWidth="1"/>
    <col min="13580" max="13580" width="7.28515625" style="321" customWidth="1"/>
    <col min="13581" max="13581" width="9.28515625" style="321" customWidth="1"/>
    <col min="13582" max="13582" width="8.42578125" style="321" bestFit="1" customWidth="1"/>
    <col min="13583" max="13583" width="7.42578125" style="321" customWidth="1"/>
    <col min="13584" max="13584" width="8.42578125" style="321" bestFit="1" customWidth="1"/>
    <col min="13585" max="13585" width="9.42578125" style="321" customWidth="1"/>
    <col min="13586" max="13586" width="7.42578125" style="321" customWidth="1"/>
    <col min="13587" max="13587" width="7.140625" style="321" customWidth="1"/>
    <col min="13588" max="13588" width="6.42578125" style="321" customWidth="1"/>
    <col min="13589" max="13589" width="11.28515625" style="321" bestFit="1" customWidth="1"/>
    <col min="13590" max="13590" width="6.28515625" style="321" customWidth="1"/>
    <col min="13591" max="13591" width="10.140625" style="321" customWidth="1"/>
    <col min="13592" max="13592" width="6.140625" style="321" customWidth="1"/>
    <col min="13593" max="13593" width="10.42578125" style="321" customWidth="1"/>
    <col min="13594" max="13594" width="13.5703125" style="321" customWidth="1"/>
    <col min="13595" max="13825" width="9" style="321"/>
    <col min="13826" max="13826" width="3.42578125" style="321" customWidth="1"/>
    <col min="13827" max="13827" width="18" style="321" customWidth="1"/>
    <col min="13828" max="13828" width="8.5703125" style="321" customWidth="1"/>
    <col min="13829" max="13829" width="17" style="321" customWidth="1"/>
    <col min="13830" max="13830" width="8.42578125" style="321" customWidth="1"/>
    <col min="13831" max="13831" width="18.140625" style="321" customWidth="1"/>
    <col min="13832" max="13832" width="9.28515625" style="321" customWidth="1"/>
    <col min="13833" max="13833" width="9" style="321" customWidth="1"/>
    <col min="13834" max="13834" width="9.42578125" style="321" bestFit="1" customWidth="1"/>
    <col min="13835" max="13835" width="7.5703125" style="321" customWidth="1"/>
    <col min="13836" max="13836" width="7.28515625" style="321" customWidth="1"/>
    <col min="13837" max="13837" width="9.28515625" style="321" customWidth="1"/>
    <col min="13838" max="13838" width="8.42578125" style="321" bestFit="1" customWidth="1"/>
    <col min="13839" max="13839" width="7.42578125" style="321" customWidth="1"/>
    <col min="13840" max="13840" width="8.42578125" style="321" bestFit="1" customWidth="1"/>
    <col min="13841" max="13841" width="9.42578125" style="321" customWidth="1"/>
    <col min="13842" max="13842" width="7.42578125" style="321" customWidth="1"/>
    <col min="13843" max="13843" width="7.140625" style="321" customWidth="1"/>
    <col min="13844" max="13844" width="6.42578125" style="321" customWidth="1"/>
    <col min="13845" max="13845" width="11.28515625" style="321" bestFit="1" customWidth="1"/>
    <col min="13846" max="13846" width="6.28515625" style="321" customWidth="1"/>
    <col min="13847" max="13847" width="10.140625" style="321" customWidth="1"/>
    <col min="13848" max="13848" width="6.140625" style="321" customWidth="1"/>
    <col min="13849" max="13849" width="10.42578125" style="321" customWidth="1"/>
    <col min="13850" max="13850" width="13.5703125" style="321" customWidth="1"/>
    <col min="13851" max="14081" width="9" style="321"/>
    <col min="14082" max="14082" width="3.42578125" style="321" customWidth="1"/>
    <col min="14083" max="14083" width="18" style="321" customWidth="1"/>
    <col min="14084" max="14084" width="8.5703125" style="321" customWidth="1"/>
    <col min="14085" max="14085" width="17" style="321" customWidth="1"/>
    <col min="14086" max="14086" width="8.42578125" style="321" customWidth="1"/>
    <col min="14087" max="14087" width="18.140625" style="321" customWidth="1"/>
    <col min="14088" max="14088" width="9.28515625" style="321" customWidth="1"/>
    <col min="14089" max="14089" width="9" style="321" customWidth="1"/>
    <col min="14090" max="14090" width="9.42578125" style="321" bestFit="1" customWidth="1"/>
    <col min="14091" max="14091" width="7.5703125" style="321" customWidth="1"/>
    <col min="14092" max="14092" width="7.28515625" style="321" customWidth="1"/>
    <col min="14093" max="14093" width="9.28515625" style="321" customWidth="1"/>
    <col min="14094" max="14094" width="8.42578125" style="321" bestFit="1" customWidth="1"/>
    <col min="14095" max="14095" width="7.42578125" style="321" customWidth="1"/>
    <col min="14096" max="14096" width="8.42578125" style="321" bestFit="1" customWidth="1"/>
    <col min="14097" max="14097" width="9.42578125" style="321" customWidth="1"/>
    <col min="14098" max="14098" width="7.42578125" style="321" customWidth="1"/>
    <col min="14099" max="14099" width="7.140625" style="321" customWidth="1"/>
    <col min="14100" max="14100" width="6.42578125" style="321" customWidth="1"/>
    <col min="14101" max="14101" width="11.28515625" style="321" bestFit="1" customWidth="1"/>
    <col min="14102" max="14102" width="6.28515625" style="321" customWidth="1"/>
    <col min="14103" max="14103" width="10.140625" style="321" customWidth="1"/>
    <col min="14104" max="14104" width="6.140625" style="321" customWidth="1"/>
    <col min="14105" max="14105" width="10.42578125" style="321" customWidth="1"/>
    <col min="14106" max="14106" width="13.5703125" style="321" customWidth="1"/>
    <col min="14107" max="14337" width="9" style="321"/>
    <col min="14338" max="14338" width="3.42578125" style="321" customWidth="1"/>
    <col min="14339" max="14339" width="18" style="321" customWidth="1"/>
    <col min="14340" max="14340" width="8.5703125" style="321" customWidth="1"/>
    <col min="14341" max="14341" width="17" style="321" customWidth="1"/>
    <col min="14342" max="14342" width="8.42578125" style="321" customWidth="1"/>
    <col min="14343" max="14343" width="18.140625" style="321" customWidth="1"/>
    <col min="14344" max="14344" width="9.28515625" style="321" customWidth="1"/>
    <col min="14345" max="14345" width="9" style="321" customWidth="1"/>
    <col min="14346" max="14346" width="9.42578125" style="321" bestFit="1" customWidth="1"/>
    <col min="14347" max="14347" width="7.5703125" style="321" customWidth="1"/>
    <col min="14348" max="14348" width="7.28515625" style="321" customWidth="1"/>
    <col min="14349" max="14349" width="9.28515625" style="321" customWidth="1"/>
    <col min="14350" max="14350" width="8.42578125" style="321" bestFit="1" customWidth="1"/>
    <col min="14351" max="14351" width="7.42578125" style="321" customWidth="1"/>
    <col min="14352" max="14352" width="8.42578125" style="321" bestFit="1" customWidth="1"/>
    <col min="14353" max="14353" width="9.42578125" style="321" customWidth="1"/>
    <col min="14354" max="14354" width="7.42578125" style="321" customWidth="1"/>
    <col min="14355" max="14355" width="7.140625" style="321" customWidth="1"/>
    <col min="14356" max="14356" width="6.42578125" style="321" customWidth="1"/>
    <col min="14357" max="14357" width="11.28515625" style="321" bestFit="1" customWidth="1"/>
    <col min="14358" max="14358" width="6.28515625" style="321" customWidth="1"/>
    <col min="14359" max="14359" width="10.140625" style="321" customWidth="1"/>
    <col min="14360" max="14360" width="6.140625" style="321" customWidth="1"/>
    <col min="14361" max="14361" width="10.42578125" style="321" customWidth="1"/>
    <col min="14362" max="14362" width="13.5703125" style="321" customWidth="1"/>
    <col min="14363" max="14593" width="9" style="321"/>
    <col min="14594" max="14594" width="3.42578125" style="321" customWidth="1"/>
    <col min="14595" max="14595" width="18" style="321" customWidth="1"/>
    <col min="14596" max="14596" width="8.5703125" style="321" customWidth="1"/>
    <col min="14597" max="14597" width="17" style="321" customWidth="1"/>
    <col min="14598" max="14598" width="8.42578125" style="321" customWidth="1"/>
    <col min="14599" max="14599" width="18.140625" style="321" customWidth="1"/>
    <col min="14600" max="14600" width="9.28515625" style="321" customWidth="1"/>
    <col min="14601" max="14601" width="9" style="321" customWidth="1"/>
    <col min="14602" max="14602" width="9.42578125" style="321" bestFit="1" customWidth="1"/>
    <col min="14603" max="14603" width="7.5703125" style="321" customWidth="1"/>
    <col min="14604" max="14604" width="7.28515625" style="321" customWidth="1"/>
    <col min="14605" max="14605" width="9.28515625" style="321" customWidth="1"/>
    <col min="14606" max="14606" width="8.42578125" style="321" bestFit="1" customWidth="1"/>
    <col min="14607" max="14607" width="7.42578125" style="321" customWidth="1"/>
    <col min="14608" max="14608" width="8.42578125" style="321" bestFit="1" customWidth="1"/>
    <col min="14609" max="14609" width="9.42578125" style="321" customWidth="1"/>
    <col min="14610" max="14610" width="7.42578125" style="321" customWidth="1"/>
    <col min="14611" max="14611" width="7.140625" style="321" customWidth="1"/>
    <col min="14612" max="14612" width="6.42578125" style="321" customWidth="1"/>
    <col min="14613" max="14613" width="11.28515625" style="321" bestFit="1" customWidth="1"/>
    <col min="14614" max="14614" width="6.28515625" style="321" customWidth="1"/>
    <col min="14615" max="14615" width="10.140625" style="321" customWidth="1"/>
    <col min="14616" max="14616" width="6.140625" style="321" customWidth="1"/>
    <col min="14617" max="14617" width="10.42578125" style="321" customWidth="1"/>
    <col min="14618" max="14618" width="13.5703125" style="321" customWidth="1"/>
    <col min="14619" max="14849" width="9" style="321"/>
    <col min="14850" max="14850" width="3.42578125" style="321" customWidth="1"/>
    <col min="14851" max="14851" width="18" style="321" customWidth="1"/>
    <col min="14852" max="14852" width="8.5703125" style="321" customWidth="1"/>
    <col min="14853" max="14853" width="17" style="321" customWidth="1"/>
    <col min="14854" max="14854" width="8.42578125" style="321" customWidth="1"/>
    <col min="14855" max="14855" width="18.140625" style="321" customWidth="1"/>
    <col min="14856" max="14856" width="9.28515625" style="321" customWidth="1"/>
    <col min="14857" max="14857" width="9" style="321" customWidth="1"/>
    <col min="14858" max="14858" width="9.42578125" style="321" bestFit="1" customWidth="1"/>
    <col min="14859" max="14859" width="7.5703125" style="321" customWidth="1"/>
    <col min="14860" max="14860" width="7.28515625" style="321" customWidth="1"/>
    <col min="14861" max="14861" width="9.28515625" style="321" customWidth="1"/>
    <col min="14862" max="14862" width="8.42578125" style="321" bestFit="1" customWidth="1"/>
    <col min="14863" max="14863" width="7.42578125" style="321" customWidth="1"/>
    <col min="14864" max="14864" width="8.42578125" style="321" bestFit="1" customWidth="1"/>
    <col min="14865" max="14865" width="9.42578125" style="321" customWidth="1"/>
    <col min="14866" max="14866" width="7.42578125" style="321" customWidth="1"/>
    <col min="14867" max="14867" width="7.140625" style="321" customWidth="1"/>
    <col min="14868" max="14868" width="6.42578125" style="321" customWidth="1"/>
    <col min="14869" max="14869" width="11.28515625" style="321" bestFit="1" customWidth="1"/>
    <col min="14870" max="14870" width="6.28515625" style="321" customWidth="1"/>
    <col min="14871" max="14871" width="10.140625" style="321" customWidth="1"/>
    <col min="14872" max="14872" width="6.140625" style="321" customWidth="1"/>
    <col min="14873" max="14873" width="10.42578125" style="321" customWidth="1"/>
    <col min="14874" max="14874" width="13.5703125" style="321" customWidth="1"/>
    <col min="14875" max="15105" width="9" style="321"/>
    <col min="15106" max="15106" width="3.42578125" style="321" customWidth="1"/>
    <col min="15107" max="15107" width="18" style="321" customWidth="1"/>
    <col min="15108" max="15108" width="8.5703125" style="321" customWidth="1"/>
    <col min="15109" max="15109" width="17" style="321" customWidth="1"/>
    <col min="15110" max="15110" width="8.42578125" style="321" customWidth="1"/>
    <col min="15111" max="15111" width="18.140625" style="321" customWidth="1"/>
    <col min="15112" max="15112" width="9.28515625" style="321" customWidth="1"/>
    <col min="15113" max="15113" width="9" style="321" customWidth="1"/>
    <col min="15114" max="15114" width="9.42578125" style="321" bestFit="1" customWidth="1"/>
    <col min="15115" max="15115" width="7.5703125" style="321" customWidth="1"/>
    <col min="15116" max="15116" width="7.28515625" style="321" customWidth="1"/>
    <col min="15117" max="15117" width="9.28515625" style="321" customWidth="1"/>
    <col min="15118" max="15118" width="8.42578125" style="321" bestFit="1" customWidth="1"/>
    <col min="15119" max="15119" width="7.42578125" style="321" customWidth="1"/>
    <col min="15120" max="15120" width="8.42578125" style="321" bestFit="1" customWidth="1"/>
    <col min="15121" max="15121" width="9.42578125" style="321" customWidth="1"/>
    <col min="15122" max="15122" width="7.42578125" style="321" customWidth="1"/>
    <col min="15123" max="15123" width="7.140625" style="321" customWidth="1"/>
    <col min="15124" max="15124" width="6.42578125" style="321" customWidth="1"/>
    <col min="15125" max="15125" width="11.28515625" style="321" bestFit="1" customWidth="1"/>
    <col min="15126" max="15126" width="6.28515625" style="321" customWidth="1"/>
    <col min="15127" max="15127" width="10.140625" style="321" customWidth="1"/>
    <col min="15128" max="15128" width="6.140625" style="321" customWidth="1"/>
    <col min="15129" max="15129" width="10.42578125" style="321" customWidth="1"/>
    <col min="15130" max="15130" width="13.5703125" style="321" customWidth="1"/>
    <col min="15131" max="15361" width="9" style="321"/>
    <col min="15362" max="15362" width="3.42578125" style="321" customWidth="1"/>
    <col min="15363" max="15363" width="18" style="321" customWidth="1"/>
    <col min="15364" max="15364" width="8.5703125" style="321" customWidth="1"/>
    <col min="15365" max="15365" width="17" style="321" customWidth="1"/>
    <col min="15366" max="15366" width="8.42578125" style="321" customWidth="1"/>
    <col min="15367" max="15367" width="18.140625" style="321" customWidth="1"/>
    <col min="15368" max="15368" width="9.28515625" style="321" customWidth="1"/>
    <col min="15369" max="15369" width="9" style="321" customWidth="1"/>
    <col min="15370" max="15370" width="9.42578125" style="321" bestFit="1" customWidth="1"/>
    <col min="15371" max="15371" width="7.5703125" style="321" customWidth="1"/>
    <col min="15372" max="15372" width="7.28515625" style="321" customWidth="1"/>
    <col min="15373" max="15373" width="9.28515625" style="321" customWidth="1"/>
    <col min="15374" max="15374" width="8.42578125" style="321" bestFit="1" customWidth="1"/>
    <col min="15375" max="15375" width="7.42578125" style="321" customWidth="1"/>
    <col min="15376" max="15376" width="8.42578125" style="321" bestFit="1" customWidth="1"/>
    <col min="15377" max="15377" width="9.42578125" style="321" customWidth="1"/>
    <col min="15378" max="15378" width="7.42578125" style="321" customWidth="1"/>
    <col min="15379" max="15379" width="7.140625" style="321" customWidth="1"/>
    <col min="15380" max="15380" width="6.42578125" style="321" customWidth="1"/>
    <col min="15381" max="15381" width="11.28515625" style="321" bestFit="1" customWidth="1"/>
    <col min="15382" max="15382" width="6.28515625" style="321" customWidth="1"/>
    <col min="15383" max="15383" width="10.140625" style="321" customWidth="1"/>
    <col min="15384" max="15384" width="6.140625" style="321" customWidth="1"/>
    <col min="15385" max="15385" width="10.42578125" style="321" customWidth="1"/>
    <col min="15386" max="15386" width="13.5703125" style="321" customWidth="1"/>
    <col min="15387" max="15617" width="9" style="321"/>
    <col min="15618" max="15618" width="3.42578125" style="321" customWidth="1"/>
    <col min="15619" max="15619" width="18" style="321" customWidth="1"/>
    <col min="15620" max="15620" width="8.5703125" style="321" customWidth="1"/>
    <col min="15621" max="15621" width="17" style="321" customWidth="1"/>
    <col min="15622" max="15622" width="8.42578125" style="321" customWidth="1"/>
    <col min="15623" max="15623" width="18.140625" style="321" customWidth="1"/>
    <col min="15624" max="15624" width="9.28515625" style="321" customWidth="1"/>
    <col min="15625" max="15625" width="9" style="321" customWidth="1"/>
    <col min="15626" max="15626" width="9.42578125" style="321" bestFit="1" customWidth="1"/>
    <col min="15627" max="15627" width="7.5703125" style="321" customWidth="1"/>
    <col min="15628" max="15628" width="7.28515625" style="321" customWidth="1"/>
    <col min="15629" max="15629" width="9.28515625" style="321" customWidth="1"/>
    <col min="15630" max="15630" width="8.42578125" style="321" bestFit="1" customWidth="1"/>
    <col min="15631" max="15631" width="7.42578125" style="321" customWidth="1"/>
    <col min="15632" max="15632" width="8.42578125" style="321" bestFit="1" customWidth="1"/>
    <col min="15633" max="15633" width="9.42578125" style="321" customWidth="1"/>
    <col min="15634" max="15634" width="7.42578125" style="321" customWidth="1"/>
    <col min="15635" max="15635" width="7.140625" style="321" customWidth="1"/>
    <col min="15636" max="15636" width="6.42578125" style="321" customWidth="1"/>
    <col min="15637" max="15637" width="11.28515625" style="321" bestFit="1" customWidth="1"/>
    <col min="15638" max="15638" width="6.28515625" style="321" customWidth="1"/>
    <col min="15639" max="15639" width="10.140625" style="321" customWidth="1"/>
    <col min="15640" max="15640" width="6.140625" style="321" customWidth="1"/>
    <col min="15641" max="15641" width="10.42578125" style="321" customWidth="1"/>
    <col min="15642" max="15642" width="13.5703125" style="321" customWidth="1"/>
    <col min="15643" max="15873" width="9" style="321"/>
    <col min="15874" max="15874" width="3.42578125" style="321" customWidth="1"/>
    <col min="15875" max="15875" width="18" style="321" customWidth="1"/>
    <col min="15876" max="15876" width="8.5703125" style="321" customWidth="1"/>
    <col min="15877" max="15877" width="17" style="321" customWidth="1"/>
    <col min="15878" max="15878" width="8.42578125" style="321" customWidth="1"/>
    <col min="15879" max="15879" width="18.140625" style="321" customWidth="1"/>
    <col min="15880" max="15880" width="9.28515625" style="321" customWidth="1"/>
    <col min="15881" max="15881" width="9" style="321" customWidth="1"/>
    <col min="15882" max="15882" width="9.42578125" style="321" bestFit="1" customWidth="1"/>
    <col min="15883" max="15883" width="7.5703125" style="321" customWidth="1"/>
    <col min="15884" max="15884" width="7.28515625" style="321" customWidth="1"/>
    <col min="15885" max="15885" width="9.28515625" style="321" customWidth="1"/>
    <col min="15886" max="15886" width="8.42578125" style="321" bestFit="1" customWidth="1"/>
    <col min="15887" max="15887" width="7.42578125" style="321" customWidth="1"/>
    <col min="15888" max="15888" width="8.42578125" style="321" bestFit="1" customWidth="1"/>
    <col min="15889" max="15889" width="9.42578125" style="321" customWidth="1"/>
    <col min="15890" max="15890" width="7.42578125" style="321" customWidth="1"/>
    <col min="15891" max="15891" width="7.140625" style="321" customWidth="1"/>
    <col min="15892" max="15892" width="6.42578125" style="321" customWidth="1"/>
    <col min="15893" max="15893" width="11.28515625" style="321" bestFit="1" customWidth="1"/>
    <col min="15894" max="15894" width="6.28515625" style="321" customWidth="1"/>
    <col min="15895" max="15895" width="10.140625" style="321" customWidth="1"/>
    <col min="15896" max="15896" width="6.140625" style="321" customWidth="1"/>
    <col min="15897" max="15897" width="10.42578125" style="321" customWidth="1"/>
    <col min="15898" max="15898" width="13.5703125" style="321" customWidth="1"/>
    <col min="15899" max="16129" width="9" style="321"/>
    <col min="16130" max="16130" width="3.42578125" style="321" customWidth="1"/>
    <col min="16131" max="16131" width="18" style="321" customWidth="1"/>
    <col min="16132" max="16132" width="8.5703125" style="321" customWidth="1"/>
    <col min="16133" max="16133" width="17" style="321" customWidth="1"/>
    <col min="16134" max="16134" width="8.42578125" style="321" customWidth="1"/>
    <col min="16135" max="16135" width="18.140625" style="321" customWidth="1"/>
    <col min="16136" max="16136" width="9.28515625" style="321" customWidth="1"/>
    <col min="16137" max="16137" width="9" style="321" customWidth="1"/>
    <col min="16138" max="16138" width="9.42578125" style="321" bestFit="1" customWidth="1"/>
    <col min="16139" max="16139" width="7.5703125" style="321" customWidth="1"/>
    <col min="16140" max="16140" width="7.28515625" style="321" customWidth="1"/>
    <col min="16141" max="16141" width="9.28515625" style="321" customWidth="1"/>
    <col min="16142" max="16142" width="8.42578125" style="321" bestFit="1" customWidth="1"/>
    <col min="16143" max="16143" width="7.42578125" style="321" customWidth="1"/>
    <col min="16144" max="16144" width="8.42578125" style="321" bestFit="1" customWidth="1"/>
    <col min="16145" max="16145" width="9.42578125" style="321" customWidth="1"/>
    <col min="16146" max="16146" width="7.42578125" style="321" customWidth="1"/>
    <col min="16147" max="16147" width="7.140625" style="321" customWidth="1"/>
    <col min="16148" max="16148" width="6.42578125" style="321" customWidth="1"/>
    <col min="16149" max="16149" width="11.28515625" style="321" bestFit="1" customWidth="1"/>
    <col min="16150" max="16150" width="6.28515625" style="321" customWidth="1"/>
    <col min="16151" max="16151" width="10.140625" style="321" customWidth="1"/>
    <col min="16152" max="16152" width="6.140625" style="321" customWidth="1"/>
    <col min="16153" max="16153" width="10.42578125" style="321" customWidth="1"/>
    <col min="16154" max="16154" width="13.5703125" style="321" customWidth="1"/>
    <col min="16155" max="16384" width="9" style="321"/>
  </cols>
  <sheetData>
    <row r="1" spans="1:30" x14ac:dyDescent="0.25">
      <c r="A1" s="681" t="s">
        <v>300</v>
      </c>
      <c r="B1" s="681"/>
      <c r="C1" s="681"/>
      <c r="D1" s="681"/>
      <c r="E1" s="681"/>
      <c r="F1" s="681"/>
      <c r="G1" s="298"/>
      <c r="H1" s="298"/>
      <c r="I1" s="298"/>
      <c r="K1" s="299"/>
      <c r="L1" s="299"/>
      <c r="M1" s="299"/>
      <c r="N1" s="299"/>
      <c r="O1" s="299"/>
      <c r="P1" s="299"/>
      <c r="Q1" s="299"/>
      <c r="R1" s="299"/>
      <c r="S1" s="299"/>
      <c r="T1" s="682" t="s">
        <v>698</v>
      </c>
      <c r="U1" s="682"/>
      <c r="V1" s="682"/>
      <c r="W1" s="682"/>
      <c r="X1" s="682"/>
      <c r="Y1" s="682"/>
      <c r="Z1" s="682"/>
      <c r="AA1" s="299"/>
      <c r="AB1" s="299"/>
      <c r="AC1" s="299"/>
      <c r="AD1" s="299"/>
    </row>
    <row r="2" spans="1:30" x14ac:dyDescent="0.25">
      <c r="A2" s="683" t="s">
        <v>301</v>
      </c>
      <c r="B2" s="683"/>
      <c r="C2" s="683"/>
      <c r="D2" s="683"/>
      <c r="E2" s="683"/>
      <c r="F2" s="683"/>
      <c r="G2" s="300"/>
      <c r="H2" s="301"/>
      <c r="I2" s="301"/>
      <c r="J2" s="302"/>
      <c r="K2" s="303"/>
      <c r="L2" s="303"/>
      <c r="M2" s="303"/>
      <c r="N2" s="303"/>
      <c r="O2" s="303"/>
      <c r="P2" s="303"/>
      <c r="Q2" s="303"/>
      <c r="R2" s="303"/>
      <c r="S2" s="303"/>
      <c r="T2" s="303"/>
      <c r="U2" s="303"/>
      <c r="V2" s="303"/>
      <c r="W2" s="303"/>
      <c r="X2" s="303"/>
      <c r="Y2" s="303"/>
    </row>
    <row r="3" spans="1:30" ht="14.25" customHeight="1" x14ac:dyDescent="0.25">
      <c r="A3" s="684" t="s">
        <v>697</v>
      </c>
      <c r="B3" s="684"/>
      <c r="C3" s="684"/>
      <c r="D3" s="684"/>
      <c r="E3" s="684"/>
      <c r="F3" s="684"/>
      <c r="G3" s="684"/>
      <c r="H3" s="684"/>
      <c r="I3" s="684"/>
      <c r="J3" s="684"/>
      <c r="K3" s="684"/>
      <c r="L3" s="684"/>
      <c r="M3" s="684"/>
      <c r="N3" s="684"/>
      <c r="O3" s="684"/>
      <c r="P3" s="684"/>
      <c r="Q3" s="684"/>
      <c r="R3" s="684"/>
      <c r="S3" s="684"/>
      <c r="T3" s="684"/>
      <c r="U3" s="684"/>
      <c r="V3" s="684"/>
      <c r="W3" s="684"/>
      <c r="X3" s="684"/>
      <c r="Y3" s="684"/>
      <c r="Z3" s="684"/>
    </row>
    <row r="4" spans="1:30" x14ac:dyDescent="0.25">
      <c r="B4" s="304"/>
      <c r="C4" s="304"/>
      <c r="D4" s="304"/>
      <c r="E4" s="304"/>
      <c r="F4" s="304"/>
      <c r="G4" s="304"/>
      <c r="H4" s="304"/>
      <c r="I4" s="304"/>
      <c r="J4" s="304"/>
      <c r="K4" s="304"/>
      <c r="L4" s="304"/>
      <c r="M4" s="304"/>
      <c r="N4" s="304"/>
      <c r="O4" s="304"/>
      <c r="P4" s="304"/>
      <c r="Q4" s="304"/>
      <c r="R4" s="304"/>
      <c r="S4" s="304"/>
      <c r="T4" s="304"/>
      <c r="U4" s="685" t="s">
        <v>303</v>
      </c>
      <c r="V4" s="685"/>
      <c r="W4" s="685"/>
      <c r="X4" s="685"/>
      <c r="Y4" s="685"/>
      <c r="Z4" s="685"/>
    </row>
    <row r="5" spans="1:30" s="305" customFormat="1" ht="26.25" customHeight="1" x14ac:dyDescent="0.2">
      <c r="A5" s="656" t="s">
        <v>0</v>
      </c>
      <c r="B5" s="671" t="s">
        <v>304</v>
      </c>
      <c r="C5" s="672"/>
      <c r="D5" s="656" t="s">
        <v>305</v>
      </c>
      <c r="E5" s="656" t="s">
        <v>306</v>
      </c>
      <c r="F5" s="656" t="s">
        <v>307</v>
      </c>
      <c r="G5" s="656" t="s">
        <v>308</v>
      </c>
      <c r="H5" s="689" t="s">
        <v>309</v>
      </c>
      <c r="I5" s="689" t="s">
        <v>310</v>
      </c>
      <c r="J5" s="692"/>
      <c r="K5" s="692"/>
      <c r="L5" s="692"/>
      <c r="M5" s="692"/>
      <c r="N5" s="692"/>
      <c r="O5" s="693"/>
      <c r="P5" s="671" t="s">
        <v>311</v>
      </c>
      <c r="Q5" s="672"/>
      <c r="R5" s="672"/>
      <c r="S5" s="672"/>
      <c r="T5" s="672"/>
      <c r="U5" s="672"/>
      <c r="V5" s="672"/>
      <c r="W5" s="673"/>
      <c r="X5" s="656" t="s">
        <v>217</v>
      </c>
      <c r="Y5" s="656" t="s">
        <v>46</v>
      </c>
      <c r="Z5" s="656" t="s">
        <v>52</v>
      </c>
    </row>
    <row r="6" spans="1:30" s="305" customFormat="1" ht="10.5" customHeight="1" x14ac:dyDescent="0.2">
      <c r="A6" s="657"/>
      <c r="B6" s="688" t="s">
        <v>312</v>
      </c>
      <c r="C6" s="688" t="s">
        <v>313</v>
      </c>
      <c r="D6" s="657"/>
      <c r="E6" s="657"/>
      <c r="F6" s="657"/>
      <c r="G6" s="657"/>
      <c r="H6" s="690"/>
      <c r="I6" s="656" t="s">
        <v>321</v>
      </c>
      <c r="J6" s="656" t="s">
        <v>494</v>
      </c>
      <c r="K6" s="656" t="s">
        <v>322</v>
      </c>
      <c r="L6" s="656" t="s">
        <v>323</v>
      </c>
      <c r="M6" s="656" t="s">
        <v>495</v>
      </c>
      <c r="N6" s="656" t="s">
        <v>324</v>
      </c>
      <c r="O6" s="656" t="s">
        <v>452</v>
      </c>
      <c r="P6" s="656" t="s">
        <v>321</v>
      </c>
      <c r="Q6" s="656" t="s">
        <v>494</v>
      </c>
      <c r="R6" s="656" t="s">
        <v>322</v>
      </c>
      <c r="S6" s="656" t="s">
        <v>323</v>
      </c>
      <c r="T6" s="656" t="s">
        <v>495</v>
      </c>
      <c r="U6" s="656" t="s">
        <v>324</v>
      </c>
      <c r="V6" s="656" t="s">
        <v>198</v>
      </c>
      <c r="W6" s="656" t="s">
        <v>452</v>
      </c>
      <c r="X6" s="657"/>
      <c r="Y6" s="657"/>
      <c r="Z6" s="686"/>
    </row>
    <row r="7" spans="1:30" s="305" customFormat="1" ht="62.25" customHeight="1" x14ac:dyDescent="0.2">
      <c r="A7" s="658"/>
      <c r="B7" s="688"/>
      <c r="C7" s="688"/>
      <c r="D7" s="658"/>
      <c r="E7" s="658"/>
      <c r="F7" s="658"/>
      <c r="G7" s="658"/>
      <c r="H7" s="691"/>
      <c r="I7" s="658"/>
      <c r="J7" s="658"/>
      <c r="K7" s="658"/>
      <c r="L7" s="658"/>
      <c r="M7" s="658"/>
      <c r="N7" s="658"/>
      <c r="O7" s="658"/>
      <c r="P7" s="658"/>
      <c r="Q7" s="658"/>
      <c r="R7" s="658"/>
      <c r="S7" s="658"/>
      <c r="T7" s="658"/>
      <c r="U7" s="658"/>
      <c r="V7" s="658"/>
      <c r="W7" s="658"/>
      <c r="X7" s="658"/>
      <c r="Y7" s="658"/>
      <c r="Z7" s="687"/>
    </row>
    <row r="8" spans="1:30" s="307" customFormat="1" ht="12" x14ac:dyDescent="0.2">
      <c r="A8" s="287" t="s">
        <v>6</v>
      </c>
      <c r="B8" s="289" t="s">
        <v>41</v>
      </c>
      <c r="C8" s="289" t="s">
        <v>45</v>
      </c>
      <c r="D8" s="287" t="s">
        <v>214</v>
      </c>
      <c r="E8" s="287" t="s">
        <v>326</v>
      </c>
      <c r="F8" s="287" t="s">
        <v>496</v>
      </c>
      <c r="G8" s="287" t="s">
        <v>497</v>
      </c>
      <c r="H8" s="288">
        <v>2</v>
      </c>
      <c r="I8" s="288" t="s">
        <v>498</v>
      </c>
      <c r="J8" s="289" t="s">
        <v>48</v>
      </c>
      <c r="K8" s="289" t="s">
        <v>332</v>
      </c>
      <c r="L8" s="289" t="s">
        <v>333</v>
      </c>
      <c r="M8" s="289" t="s">
        <v>335</v>
      </c>
      <c r="N8" s="289" t="s">
        <v>334</v>
      </c>
      <c r="O8" s="289" t="s">
        <v>499</v>
      </c>
      <c r="P8" s="289" t="s">
        <v>500</v>
      </c>
      <c r="Q8" s="289" t="s">
        <v>49</v>
      </c>
      <c r="R8" s="289" t="s">
        <v>364</v>
      </c>
      <c r="S8" s="289" t="s">
        <v>453</v>
      </c>
      <c r="T8" s="289" t="s">
        <v>454</v>
      </c>
      <c r="U8" s="289" t="s">
        <v>455</v>
      </c>
      <c r="V8" s="289" t="s">
        <v>456</v>
      </c>
      <c r="W8" s="289" t="s">
        <v>457</v>
      </c>
      <c r="X8" s="289" t="s">
        <v>458</v>
      </c>
      <c r="Y8" s="289" t="s">
        <v>459</v>
      </c>
      <c r="Z8" s="306">
        <v>5</v>
      </c>
    </row>
    <row r="9" spans="1:30" s="307" customFormat="1" ht="24.75" customHeight="1" x14ac:dyDescent="0.2">
      <c r="A9" s="287"/>
      <c r="B9" s="678" t="s">
        <v>249</v>
      </c>
      <c r="C9" s="679"/>
      <c r="D9" s="680"/>
      <c r="E9" s="287"/>
      <c r="F9" s="287"/>
      <c r="G9" s="342">
        <f>G85+G125+G10</f>
        <v>99048836406.037323</v>
      </c>
      <c r="H9" s="342">
        <f t="shared" ref="H9:Y9" si="0">H85+H125+H10</f>
        <v>7251506385</v>
      </c>
      <c r="I9" s="342">
        <f t="shared" si="0"/>
        <v>79871984438</v>
      </c>
      <c r="J9" s="342">
        <f t="shared" si="0"/>
        <v>0</v>
      </c>
      <c r="K9" s="342">
        <f t="shared" si="0"/>
        <v>0</v>
      </c>
      <c r="L9" s="342">
        <f t="shared" si="0"/>
        <v>79871984438</v>
      </c>
      <c r="M9" s="342">
        <f t="shared" si="0"/>
        <v>394500000</v>
      </c>
      <c r="N9" s="342">
        <f t="shared" si="0"/>
        <v>0</v>
      </c>
      <c r="O9" s="342">
        <f t="shared" si="0"/>
        <v>0</v>
      </c>
      <c r="P9" s="342">
        <f t="shared" si="0"/>
        <v>4830566983.0373249</v>
      </c>
      <c r="Q9" s="342">
        <f t="shared" si="0"/>
        <v>58724983.03732498</v>
      </c>
      <c r="R9" s="342">
        <f t="shared" si="0"/>
        <v>0</v>
      </c>
      <c r="S9" s="342">
        <f t="shared" si="0"/>
        <v>0</v>
      </c>
      <c r="T9" s="342">
        <f t="shared" si="0"/>
        <v>698046000</v>
      </c>
      <c r="U9" s="342">
        <f t="shared" si="0"/>
        <v>0</v>
      </c>
      <c r="V9" s="342">
        <f t="shared" si="0"/>
        <v>4073796000</v>
      </c>
      <c r="W9" s="342">
        <f t="shared" si="0"/>
        <v>0</v>
      </c>
      <c r="X9" s="342">
        <f t="shared" si="0"/>
        <v>240000000</v>
      </c>
      <c r="Y9" s="342">
        <f t="shared" si="0"/>
        <v>6460278600</v>
      </c>
      <c r="Z9" s="306"/>
    </row>
    <row r="10" spans="1:30" s="430" customFormat="1" ht="12" x14ac:dyDescent="0.2">
      <c r="A10" s="424" t="s">
        <v>8</v>
      </c>
      <c r="B10" s="667" t="s">
        <v>676</v>
      </c>
      <c r="C10" s="668"/>
      <c r="D10" s="668"/>
      <c r="E10" s="425"/>
      <c r="F10" s="425"/>
      <c r="G10" s="426">
        <f>G11+G42+G54+G64+G74+G78</f>
        <v>7251506385</v>
      </c>
      <c r="H10" s="426">
        <f>H11+H42+H54+H64+H74+H78</f>
        <v>7251506385</v>
      </c>
      <c r="I10" s="427"/>
      <c r="J10" s="428"/>
      <c r="K10" s="429"/>
      <c r="L10" s="429"/>
      <c r="M10" s="429"/>
      <c r="N10" s="429"/>
      <c r="O10" s="429"/>
      <c r="P10" s="429"/>
      <c r="Q10" s="429"/>
      <c r="R10" s="429"/>
      <c r="S10" s="429"/>
      <c r="T10" s="429"/>
      <c r="U10" s="429"/>
      <c r="V10" s="429"/>
      <c r="W10" s="429"/>
      <c r="X10" s="429"/>
      <c r="Y10" s="429"/>
      <c r="Z10" s="429"/>
    </row>
    <row r="11" spans="1:30" s="430" customFormat="1" ht="12" x14ac:dyDescent="0.2">
      <c r="A11" s="424">
        <v>1</v>
      </c>
      <c r="B11" s="667" t="s">
        <v>588</v>
      </c>
      <c r="C11" s="668"/>
      <c r="D11" s="668"/>
      <c r="E11" s="431"/>
      <c r="F11" s="431"/>
      <c r="G11" s="426">
        <f>SUM(G13:G41)</f>
        <v>2100177862</v>
      </c>
      <c r="H11" s="426">
        <f>SUM(H13:H41)</f>
        <v>2100177862</v>
      </c>
      <c r="I11" s="432"/>
      <c r="J11" s="433"/>
      <c r="K11" s="429"/>
      <c r="L11" s="429"/>
      <c r="M11" s="429"/>
      <c r="N11" s="429"/>
      <c r="O11" s="429"/>
      <c r="P11" s="429"/>
      <c r="Q11" s="429"/>
      <c r="R11" s="429"/>
      <c r="S11" s="429"/>
      <c r="T11" s="429"/>
      <c r="U11" s="429"/>
      <c r="V11" s="429"/>
      <c r="W11" s="429"/>
      <c r="X11" s="429"/>
      <c r="Y11" s="429"/>
      <c r="Z11" s="429"/>
    </row>
    <row r="12" spans="1:30" s="430" customFormat="1" ht="12" x14ac:dyDescent="0.2">
      <c r="A12" s="434" t="s">
        <v>9</v>
      </c>
      <c r="B12" s="433" t="s">
        <v>589</v>
      </c>
      <c r="C12" s="433"/>
      <c r="D12" s="433"/>
      <c r="E12" s="433"/>
      <c r="F12" s="433"/>
      <c r="G12" s="433"/>
      <c r="H12" s="432"/>
      <c r="I12" s="432"/>
      <c r="J12" s="433"/>
      <c r="K12" s="429"/>
      <c r="L12" s="429"/>
      <c r="M12" s="429"/>
      <c r="N12" s="429"/>
      <c r="O12" s="429"/>
      <c r="P12" s="429"/>
      <c r="Q12" s="429"/>
      <c r="R12" s="429"/>
      <c r="S12" s="429"/>
      <c r="T12" s="429"/>
      <c r="U12" s="429"/>
      <c r="V12" s="429"/>
      <c r="W12" s="429"/>
      <c r="X12" s="429"/>
      <c r="Y12" s="429"/>
      <c r="Z12" s="429"/>
    </row>
    <row r="13" spans="1:30" s="430" customFormat="1" ht="36" x14ac:dyDescent="0.2">
      <c r="A13" s="434"/>
      <c r="B13" s="435"/>
      <c r="C13" s="435"/>
      <c r="D13" s="436" t="s">
        <v>590</v>
      </c>
      <c r="E13" s="436" t="s">
        <v>502</v>
      </c>
      <c r="F13" s="433" t="s">
        <v>591</v>
      </c>
      <c r="G13" s="437">
        <f>H13</f>
        <v>194986091</v>
      </c>
      <c r="H13" s="438">
        <v>194986091</v>
      </c>
      <c r="I13" s="432"/>
      <c r="J13" s="433"/>
      <c r="K13" s="429"/>
      <c r="L13" s="429"/>
      <c r="M13" s="429"/>
      <c r="N13" s="429"/>
      <c r="O13" s="429"/>
      <c r="P13" s="429"/>
      <c r="Q13" s="429"/>
      <c r="R13" s="429"/>
      <c r="S13" s="429"/>
      <c r="T13" s="429"/>
      <c r="U13" s="429"/>
      <c r="V13" s="429"/>
      <c r="W13" s="429"/>
      <c r="X13" s="429"/>
      <c r="Y13" s="429"/>
      <c r="Z13" s="429"/>
    </row>
    <row r="14" spans="1:30" s="430" customFormat="1" ht="36" x14ac:dyDescent="0.2">
      <c r="A14" s="434"/>
      <c r="B14" s="433">
        <v>2167439</v>
      </c>
      <c r="C14" s="439">
        <v>43628</v>
      </c>
      <c r="D14" s="436" t="s">
        <v>590</v>
      </c>
      <c r="E14" s="436" t="s">
        <v>502</v>
      </c>
      <c r="F14" s="433" t="s">
        <v>336</v>
      </c>
      <c r="G14" s="438">
        <f t="shared" ref="G14:G35" si="1">H14+I14+P14+W14</f>
        <v>50690788</v>
      </c>
      <c r="H14" s="438">
        <v>50690788</v>
      </c>
      <c r="I14" s="440">
        <f>J14+K14+L14+M14+N14+O14</f>
        <v>0</v>
      </c>
      <c r="J14" s="433"/>
      <c r="K14" s="429"/>
      <c r="L14" s="429"/>
      <c r="M14" s="429"/>
      <c r="N14" s="429"/>
      <c r="O14" s="429"/>
      <c r="P14" s="441">
        <f>Q14+R14+S14+T14+U14+V14</f>
        <v>0</v>
      </c>
      <c r="Q14" s="429"/>
      <c r="R14" s="429"/>
      <c r="S14" s="429"/>
      <c r="T14" s="429"/>
      <c r="U14" s="429"/>
      <c r="V14" s="429"/>
      <c r="W14" s="429"/>
      <c r="X14" s="429"/>
      <c r="Y14" s="429"/>
      <c r="Z14" s="429"/>
    </row>
    <row r="15" spans="1:30" s="430" customFormat="1" ht="24" x14ac:dyDescent="0.2">
      <c r="A15" s="434"/>
      <c r="B15" s="433">
        <v>3023411</v>
      </c>
      <c r="C15" s="439">
        <v>43692</v>
      </c>
      <c r="D15" s="436" t="s">
        <v>592</v>
      </c>
      <c r="E15" s="436" t="s">
        <v>502</v>
      </c>
      <c r="F15" s="433" t="s">
        <v>336</v>
      </c>
      <c r="G15" s="438">
        <f t="shared" si="1"/>
        <v>55744219</v>
      </c>
      <c r="H15" s="438">
        <v>55744219</v>
      </c>
      <c r="I15" s="432"/>
      <c r="J15" s="433"/>
      <c r="K15" s="429"/>
      <c r="L15" s="429"/>
      <c r="M15" s="429"/>
      <c r="N15" s="429"/>
      <c r="O15" s="429"/>
      <c r="P15" s="429"/>
      <c r="Q15" s="429"/>
      <c r="R15" s="429"/>
      <c r="S15" s="429"/>
      <c r="T15" s="429"/>
      <c r="U15" s="429"/>
      <c r="V15" s="429"/>
      <c r="W15" s="429"/>
      <c r="X15" s="429"/>
      <c r="Y15" s="429"/>
      <c r="Z15" s="429"/>
    </row>
    <row r="16" spans="1:30" s="430" customFormat="1" ht="24" x14ac:dyDescent="0.2">
      <c r="A16" s="434"/>
      <c r="B16" s="433">
        <v>2693825</v>
      </c>
      <c r="C16" s="439">
        <v>43669</v>
      </c>
      <c r="D16" s="669" t="s">
        <v>593</v>
      </c>
      <c r="E16" s="436" t="s">
        <v>502</v>
      </c>
      <c r="F16" s="433" t="s">
        <v>336</v>
      </c>
      <c r="G16" s="438">
        <f t="shared" si="1"/>
        <v>19705429</v>
      </c>
      <c r="H16" s="438">
        <v>19705429</v>
      </c>
      <c r="I16" s="432"/>
      <c r="J16" s="433"/>
      <c r="K16" s="429"/>
      <c r="L16" s="429"/>
      <c r="M16" s="429"/>
      <c r="N16" s="429"/>
      <c r="O16" s="429"/>
      <c r="P16" s="429"/>
      <c r="Q16" s="429"/>
      <c r="R16" s="429"/>
      <c r="S16" s="429"/>
      <c r="T16" s="429"/>
      <c r="U16" s="429"/>
      <c r="V16" s="429"/>
      <c r="W16" s="429"/>
      <c r="X16" s="429"/>
      <c r="Y16" s="429"/>
      <c r="Z16" s="429"/>
    </row>
    <row r="17" spans="1:26" s="430" customFormat="1" ht="12" x14ac:dyDescent="0.2">
      <c r="A17" s="434"/>
      <c r="B17" s="433"/>
      <c r="C17" s="439">
        <v>43671</v>
      </c>
      <c r="D17" s="670"/>
      <c r="E17" s="436" t="s">
        <v>594</v>
      </c>
      <c r="F17" s="436" t="s">
        <v>595</v>
      </c>
      <c r="G17" s="438">
        <f t="shared" si="1"/>
        <v>5708300</v>
      </c>
      <c r="H17" s="438">
        <v>5708300</v>
      </c>
      <c r="I17" s="432"/>
      <c r="J17" s="433"/>
      <c r="K17" s="429"/>
      <c r="L17" s="429"/>
      <c r="M17" s="429"/>
      <c r="N17" s="429"/>
      <c r="O17" s="429"/>
      <c r="P17" s="429"/>
      <c r="Q17" s="429"/>
      <c r="R17" s="429"/>
      <c r="S17" s="429"/>
      <c r="T17" s="429"/>
      <c r="U17" s="429"/>
      <c r="V17" s="429"/>
      <c r="W17" s="429"/>
      <c r="X17" s="429"/>
      <c r="Y17" s="429"/>
      <c r="Z17" s="429"/>
    </row>
    <row r="18" spans="1:26" s="430" customFormat="1" ht="24" x14ac:dyDescent="0.2">
      <c r="A18" s="424"/>
      <c r="B18" s="433">
        <v>3396168</v>
      </c>
      <c r="C18" s="439">
        <v>43629</v>
      </c>
      <c r="D18" s="651" t="s">
        <v>596</v>
      </c>
      <c r="E18" s="436" t="s">
        <v>502</v>
      </c>
      <c r="F18" s="433" t="s">
        <v>591</v>
      </c>
      <c r="G18" s="438">
        <f t="shared" si="1"/>
        <v>10008234</v>
      </c>
      <c r="H18" s="438">
        <v>10008234</v>
      </c>
      <c r="I18" s="432"/>
      <c r="J18" s="433"/>
      <c r="K18" s="429"/>
      <c r="L18" s="429"/>
      <c r="M18" s="429"/>
      <c r="N18" s="429"/>
      <c r="O18" s="429"/>
      <c r="P18" s="429"/>
      <c r="Q18" s="429"/>
      <c r="R18" s="429"/>
      <c r="S18" s="429"/>
      <c r="T18" s="429"/>
      <c r="U18" s="429"/>
      <c r="V18" s="429"/>
      <c r="W18" s="429"/>
      <c r="X18" s="429"/>
      <c r="Y18" s="429"/>
      <c r="Z18" s="429"/>
    </row>
    <row r="19" spans="1:26" s="430" customFormat="1" ht="24" x14ac:dyDescent="0.2">
      <c r="A19" s="434"/>
      <c r="B19" s="433">
        <v>3395012</v>
      </c>
      <c r="C19" s="439">
        <v>43629</v>
      </c>
      <c r="D19" s="653"/>
      <c r="E19" s="436" t="s">
        <v>502</v>
      </c>
      <c r="F19" s="433" t="s">
        <v>336</v>
      </c>
      <c r="G19" s="438">
        <f t="shared" si="1"/>
        <v>20016468</v>
      </c>
      <c r="H19" s="438">
        <v>20016468</v>
      </c>
      <c r="I19" s="432"/>
      <c r="J19" s="433"/>
      <c r="K19" s="429"/>
      <c r="L19" s="429"/>
      <c r="M19" s="429"/>
      <c r="N19" s="429"/>
      <c r="O19" s="429"/>
      <c r="P19" s="429"/>
      <c r="Q19" s="429"/>
      <c r="R19" s="429"/>
      <c r="S19" s="429"/>
      <c r="T19" s="429"/>
      <c r="U19" s="429"/>
      <c r="V19" s="429"/>
      <c r="W19" s="429"/>
      <c r="X19" s="429"/>
      <c r="Y19" s="429"/>
      <c r="Z19" s="429"/>
    </row>
    <row r="20" spans="1:26" s="430" customFormat="1" ht="36" customHeight="1" x14ac:dyDescent="0.2">
      <c r="A20" s="434"/>
      <c r="B20" s="433">
        <v>4138008</v>
      </c>
      <c r="C20" s="439">
        <v>43781</v>
      </c>
      <c r="D20" s="651" t="s">
        <v>597</v>
      </c>
      <c r="E20" s="436" t="s">
        <v>502</v>
      </c>
      <c r="F20" s="433" t="s">
        <v>336</v>
      </c>
      <c r="G20" s="438">
        <f t="shared" si="1"/>
        <v>500664769</v>
      </c>
      <c r="H20" s="438">
        <v>500664769</v>
      </c>
      <c r="I20" s="432"/>
      <c r="J20" s="433"/>
      <c r="K20" s="429"/>
      <c r="L20" s="429"/>
      <c r="M20" s="429"/>
      <c r="N20" s="429"/>
      <c r="O20" s="429"/>
      <c r="P20" s="429"/>
      <c r="Q20" s="429"/>
      <c r="R20" s="429"/>
      <c r="S20" s="429"/>
      <c r="T20" s="429"/>
      <c r="U20" s="429"/>
      <c r="V20" s="429"/>
      <c r="W20" s="429"/>
      <c r="X20" s="429"/>
      <c r="Y20" s="429"/>
      <c r="Z20" s="429"/>
    </row>
    <row r="21" spans="1:26" s="430" customFormat="1" ht="24" x14ac:dyDescent="0.2">
      <c r="A21" s="434"/>
      <c r="B21" s="433">
        <v>4138109</v>
      </c>
      <c r="C21" s="439">
        <v>43781</v>
      </c>
      <c r="D21" s="653"/>
      <c r="E21" s="436" t="s">
        <v>502</v>
      </c>
      <c r="F21" s="433" t="s">
        <v>591</v>
      </c>
      <c r="G21" s="438">
        <f t="shared" si="1"/>
        <v>67148755</v>
      </c>
      <c r="H21" s="438">
        <v>67148755</v>
      </c>
      <c r="I21" s="432"/>
      <c r="J21" s="433"/>
      <c r="K21" s="429"/>
      <c r="L21" s="429"/>
      <c r="M21" s="429"/>
      <c r="N21" s="429"/>
      <c r="O21" s="429"/>
      <c r="P21" s="429"/>
      <c r="Q21" s="429"/>
      <c r="R21" s="429"/>
      <c r="S21" s="429"/>
      <c r="T21" s="429"/>
      <c r="U21" s="429"/>
      <c r="V21" s="429"/>
      <c r="W21" s="429"/>
      <c r="X21" s="429"/>
      <c r="Y21" s="429"/>
      <c r="Z21" s="429"/>
    </row>
    <row r="22" spans="1:26" s="430" customFormat="1" ht="24" x14ac:dyDescent="0.2">
      <c r="A22" s="434"/>
      <c r="B22" s="433"/>
      <c r="C22" s="439">
        <v>43633</v>
      </c>
      <c r="D22" s="436" t="s">
        <v>598</v>
      </c>
      <c r="E22" s="436" t="s">
        <v>594</v>
      </c>
      <c r="F22" s="436" t="s">
        <v>595</v>
      </c>
      <c r="G22" s="438">
        <f t="shared" si="1"/>
        <v>135504617</v>
      </c>
      <c r="H22" s="438">
        <v>135504617</v>
      </c>
      <c r="I22" s="432"/>
      <c r="J22" s="433"/>
      <c r="K22" s="429"/>
      <c r="L22" s="429"/>
      <c r="M22" s="429"/>
      <c r="N22" s="429"/>
      <c r="O22" s="429"/>
      <c r="P22" s="429"/>
      <c r="Q22" s="429"/>
      <c r="R22" s="429"/>
      <c r="S22" s="429"/>
      <c r="T22" s="429"/>
      <c r="U22" s="429"/>
      <c r="V22" s="429"/>
      <c r="W22" s="429"/>
      <c r="X22" s="429"/>
      <c r="Y22" s="429"/>
      <c r="Z22" s="429"/>
    </row>
    <row r="23" spans="1:26" s="430" customFormat="1" ht="24" x14ac:dyDescent="0.2">
      <c r="A23" s="434"/>
      <c r="B23" s="436" t="s">
        <v>599</v>
      </c>
      <c r="C23" s="439">
        <v>43703</v>
      </c>
      <c r="D23" s="436" t="s">
        <v>598</v>
      </c>
      <c r="E23" s="436" t="s">
        <v>600</v>
      </c>
      <c r="F23" s="433" t="s">
        <v>336</v>
      </c>
      <c r="G23" s="438">
        <f t="shared" si="1"/>
        <v>73212673</v>
      </c>
      <c r="H23" s="442">
        <v>73212673</v>
      </c>
      <c r="I23" s="432"/>
      <c r="J23" s="433"/>
      <c r="K23" s="429"/>
      <c r="L23" s="429"/>
      <c r="M23" s="429"/>
      <c r="N23" s="429"/>
      <c r="O23" s="429"/>
      <c r="P23" s="429"/>
      <c r="Q23" s="429"/>
      <c r="R23" s="429"/>
      <c r="S23" s="429"/>
      <c r="T23" s="429"/>
      <c r="U23" s="429"/>
      <c r="V23" s="429"/>
      <c r="W23" s="429"/>
      <c r="X23" s="429"/>
      <c r="Y23" s="429"/>
      <c r="Z23" s="429"/>
    </row>
    <row r="24" spans="1:26" s="430" customFormat="1" ht="48" x14ac:dyDescent="0.2">
      <c r="A24" s="434"/>
      <c r="B24" s="433">
        <v>4816626</v>
      </c>
      <c r="C24" s="439">
        <v>43699</v>
      </c>
      <c r="D24" s="436" t="s">
        <v>601</v>
      </c>
      <c r="E24" s="436" t="s">
        <v>502</v>
      </c>
      <c r="F24" s="433" t="s">
        <v>318</v>
      </c>
      <c r="G24" s="438">
        <f t="shared" si="1"/>
        <v>38301460</v>
      </c>
      <c r="H24" s="438">
        <v>38301460</v>
      </c>
      <c r="I24" s="432"/>
      <c r="J24" s="433"/>
      <c r="K24" s="429"/>
      <c r="L24" s="429"/>
      <c r="M24" s="429"/>
      <c r="N24" s="429"/>
      <c r="O24" s="429"/>
      <c r="P24" s="429"/>
      <c r="Q24" s="429"/>
      <c r="R24" s="429"/>
      <c r="S24" s="429"/>
      <c r="T24" s="429"/>
      <c r="U24" s="429"/>
      <c r="V24" s="429"/>
      <c r="W24" s="429"/>
      <c r="X24" s="429"/>
      <c r="Y24" s="429"/>
      <c r="Z24" s="429"/>
    </row>
    <row r="25" spans="1:26" s="430" customFormat="1" ht="24" x14ac:dyDescent="0.2">
      <c r="A25" s="434"/>
      <c r="B25" s="433">
        <v>5633907</v>
      </c>
      <c r="C25" s="439">
        <v>43741</v>
      </c>
      <c r="D25" s="651" t="s">
        <v>602</v>
      </c>
      <c r="E25" s="436" t="s">
        <v>502</v>
      </c>
      <c r="F25" s="433" t="s">
        <v>336</v>
      </c>
      <c r="G25" s="438">
        <f t="shared" si="1"/>
        <v>49011412</v>
      </c>
      <c r="H25" s="438">
        <v>49011412</v>
      </c>
      <c r="I25" s="432"/>
      <c r="J25" s="433"/>
      <c r="K25" s="429"/>
      <c r="L25" s="429"/>
      <c r="M25" s="429"/>
      <c r="N25" s="429"/>
      <c r="O25" s="429"/>
      <c r="P25" s="429"/>
      <c r="Q25" s="429"/>
      <c r="R25" s="429"/>
      <c r="S25" s="429"/>
      <c r="T25" s="429"/>
      <c r="U25" s="429"/>
      <c r="V25" s="429"/>
      <c r="W25" s="429"/>
      <c r="X25" s="429"/>
      <c r="Y25" s="429"/>
      <c r="Z25" s="429"/>
    </row>
    <row r="26" spans="1:26" s="430" customFormat="1" ht="24" x14ac:dyDescent="0.2">
      <c r="A26" s="434"/>
      <c r="B26" s="433">
        <v>4271450</v>
      </c>
      <c r="C26" s="439">
        <v>43671</v>
      </c>
      <c r="D26" s="652"/>
      <c r="E26" s="436" t="s">
        <v>502</v>
      </c>
      <c r="F26" s="433" t="s">
        <v>591</v>
      </c>
      <c r="G26" s="438">
        <f t="shared" si="1"/>
        <v>200000000</v>
      </c>
      <c r="H26" s="438">
        <v>200000000</v>
      </c>
      <c r="I26" s="432"/>
      <c r="J26" s="433"/>
      <c r="K26" s="429"/>
      <c r="L26" s="429"/>
      <c r="M26" s="429"/>
      <c r="N26" s="429"/>
      <c r="O26" s="429"/>
      <c r="P26" s="429"/>
      <c r="Q26" s="429"/>
      <c r="R26" s="429"/>
      <c r="S26" s="429"/>
      <c r="T26" s="429"/>
      <c r="U26" s="429"/>
      <c r="V26" s="429"/>
      <c r="W26" s="429"/>
      <c r="X26" s="429"/>
      <c r="Y26" s="429"/>
      <c r="Z26" s="429"/>
    </row>
    <row r="27" spans="1:26" s="430" customFormat="1" ht="24" x14ac:dyDescent="0.2">
      <c r="A27" s="434"/>
      <c r="B27" s="436" t="s">
        <v>603</v>
      </c>
      <c r="C27" s="439">
        <v>43703</v>
      </c>
      <c r="D27" s="653"/>
      <c r="E27" s="436" t="s">
        <v>600</v>
      </c>
      <c r="F27" s="433" t="s">
        <v>591</v>
      </c>
      <c r="G27" s="438">
        <f t="shared" si="1"/>
        <v>113032000</v>
      </c>
      <c r="H27" s="438">
        <v>113032000</v>
      </c>
      <c r="I27" s="432"/>
      <c r="J27" s="433"/>
      <c r="K27" s="429"/>
      <c r="L27" s="429"/>
      <c r="M27" s="429"/>
      <c r="N27" s="429"/>
      <c r="O27" s="429"/>
      <c r="P27" s="429"/>
      <c r="Q27" s="429"/>
      <c r="R27" s="429"/>
      <c r="S27" s="429"/>
      <c r="T27" s="429"/>
      <c r="U27" s="429"/>
      <c r="V27" s="429"/>
      <c r="W27" s="429"/>
      <c r="X27" s="429"/>
      <c r="Y27" s="429"/>
      <c r="Z27" s="429"/>
    </row>
    <row r="28" spans="1:26" s="430" customFormat="1" ht="22.15" customHeight="1" x14ac:dyDescent="0.2">
      <c r="A28" s="434"/>
      <c r="B28" s="433">
        <v>13093</v>
      </c>
      <c r="C28" s="439">
        <v>43629</v>
      </c>
      <c r="D28" s="644" t="s">
        <v>604</v>
      </c>
      <c r="E28" s="436" t="s">
        <v>502</v>
      </c>
      <c r="F28" s="433" t="s">
        <v>336</v>
      </c>
      <c r="G28" s="438">
        <f t="shared" si="1"/>
        <v>55696906</v>
      </c>
      <c r="H28" s="442">
        <v>55696906</v>
      </c>
      <c r="I28" s="432"/>
      <c r="J28" s="433"/>
      <c r="K28" s="429"/>
      <c r="L28" s="429"/>
      <c r="M28" s="429"/>
      <c r="N28" s="429"/>
      <c r="O28" s="429"/>
      <c r="P28" s="429"/>
      <c r="Q28" s="429"/>
      <c r="R28" s="429"/>
      <c r="S28" s="429"/>
      <c r="T28" s="429"/>
      <c r="U28" s="429"/>
      <c r="V28" s="429"/>
      <c r="W28" s="429"/>
      <c r="X28" s="429"/>
      <c r="Y28" s="429"/>
      <c r="Z28" s="429"/>
    </row>
    <row r="29" spans="1:26" s="430" customFormat="1" ht="23.45" customHeight="1" x14ac:dyDescent="0.2">
      <c r="A29" s="434"/>
      <c r="B29" s="433"/>
      <c r="C29" s="439">
        <v>43675</v>
      </c>
      <c r="D29" s="645"/>
      <c r="E29" s="436" t="s">
        <v>594</v>
      </c>
      <c r="F29" s="436" t="s">
        <v>595</v>
      </c>
      <c r="G29" s="438">
        <f t="shared" si="1"/>
        <v>27848453</v>
      </c>
      <c r="H29" s="438">
        <v>27848453</v>
      </c>
      <c r="I29" s="432"/>
      <c r="J29" s="433"/>
      <c r="K29" s="429"/>
      <c r="L29" s="429"/>
      <c r="M29" s="429"/>
      <c r="N29" s="429"/>
      <c r="O29" s="429"/>
      <c r="P29" s="429"/>
      <c r="Q29" s="429"/>
      <c r="R29" s="429"/>
      <c r="S29" s="429"/>
      <c r="T29" s="429"/>
      <c r="U29" s="429"/>
      <c r="V29" s="429"/>
      <c r="W29" s="429"/>
      <c r="X29" s="429"/>
      <c r="Y29" s="429"/>
      <c r="Z29" s="429"/>
    </row>
    <row r="30" spans="1:26" s="430" customFormat="1" ht="17.45" customHeight="1" x14ac:dyDescent="0.2">
      <c r="A30" s="434"/>
      <c r="B30" s="644" t="s">
        <v>605</v>
      </c>
      <c r="C30" s="642">
        <v>43703</v>
      </c>
      <c r="D30" s="644" t="s">
        <v>606</v>
      </c>
      <c r="E30" s="644" t="s">
        <v>600</v>
      </c>
      <c r="F30" s="433" t="s">
        <v>336</v>
      </c>
      <c r="G30" s="438">
        <f>H30+I30+P30+W30</f>
        <v>122847000</v>
      </c>
      <c r="H30" s="438">
        <v>122847000</v>
      </c>
      <c r="I30" s="432"/>
      <c r="J30" s="433"/>
      <c r="K30" s="429"/>
      <c r="L30" s="429"/>
      <c r="M30" s="429"/>
      <c r="N30" s="429"/>
      <c r="O30" s="429"/>
      <c r="P30" s="429"/>
      <c r="Q30" s="429"/>
      <c r="R30" s="429"/>
      <c r="S30" s="429"/>
      <c r="T30" s="429"/>
      <c r="U30" s="429"/>
      <c r="V30" s="429"/>
      <c r="W30" s="429"/>
      <c r="X30" s="429"/>
      <c r="Y30" s="429"/>
      <c r="Z30" s="429"/>
    </row>
    <row r="31" spans="1:26" s="430" customFormat="1" ht="18.600000000000001" customHeight="1" x14ac:dyDescent="0.2">
      <c r="A31" s="434"/>
      <c r="B31" s="645"/>
      <c r="C31" s="643"/>
      <c r="D31" s="645"/>
      <c r="E31" s="645"/>
      <c r="F31" s="433" t="s">
        <v>591</v>
      </c>
      <c r="G31" s="438">
        <f>H31+I31+P31+W31</f>
        <v>22966500</v>
      </c>
      <c r="H31" s="438">
        <v>22966500</v>
      </c>
      <c r="I31" s="432"/>
      <c r="J31" s="433"/>
      <c r="K31" s="429"/>
      <c r="L31" s="429"/>
      <c r="M31" s="429"/>
      <c r="N31" s="429"/>
      <c r="O31" s="429"/>
      <c r="P31" s="429"/>
      <c r="Q31" s="429"/>
      <c r="R31" s="429"/>
      <c r="S31" s="429"/>
      <c r="T31" s="429"/>
      <c r="U31" s="429"/>
      <c r="V31" s="429"/>
      <c r="W31" s="429"/>
      <c r="X31" s="429"/>
      <c r="Y31" s="429"/>
      <c r="Z31" s="429"/>
    </row>
    <row r="32" spans="1:26" s="430" customFormat="1" ht="24" x14ac:dyDescent="0.2">
      <c r="A32" s="434"/>
      <c r="B32" s="433">
        <v>4502601</v>
      </c>
      <c r="C32" s="439">
        <v>43698</v>
      </c>
      <c r="D32" s="651" t="s">
        <v>607</v>
      </c>
      <c r="E32" s="436" t="s">
        <v>608</v>
      </c>
      <c r="F32" s="433" t="s">
        <v>591</v>
      </c>
      <c r="G32" s="438">
        <f t="shared" si="1"/>
        <v>25508417</v>
      </c>
      <c r="H32" s="442">
        <v>25508417</v>
      </c>
      <c r="I32" s="432"/>
      <c r="J32" s="433"/>
      <c r="K32" s="429"/>
      <c r="L32" s="429"/>
      <c r="M32" s="429"/>
      <c r="N32" s="429"/>
      <c r="O32" s="429"/>
      <c r="P32" s="429"/>
      <c r="Q32" s="429"/>
      <c r="R32" s="429"/>
      <c r="S32" s="429"/>
      <c r="T32" s="429"/>
      <c r="U32" s="429"/>
      <c r="V32" s="429"/>
      <c r="W32" s="429"/>
      <c r="X32" s="429"/>
      <c r="Y32" s="429"/>
      <c r="Z32" s="429"/>
    </row>
    <row r="33" spans="1:26" s="430" customFormat="1" ht="24" x14ac:dyDescent="0.2">
      <c r="A33" s="434"/>
      <c r="B33" s="433">
        <v>4792952</v>
      </c>
      <c r="C33" s="439">
        <v>43698</v>
      </c>
      <c r="D33" s="652"/>
      <c r="E33" s="436" t="s">
        <v>608</v>
      </c>
      <c r="F33" s="433" t="s">
        <v>318</v>
      </c>
      <c r="G33" s="438">
        <f t="shared" si="1"/>
        <v>6268387</v>
      </c>
      <c r="H33" s="442">
        <v>6268387</v>
      </c>
      <c r="I33" s="432"/>
      <c r="J33" s="433"/>
      <c r="K33" s="429"/>
      <c r="L33" s="429"/>
      <c r="M33" s="429"/>
      <c r="N33" s="429"/>
      <c r="O33" s="429"/>
      <c r="P33" s="429"/>
      <c r="Q33" s="429"/>
      <c r="R33" s="429"/>
      <c r="S33" s="429"/>
      <c r="T33" s="429"/>
      <c r="U33" s="429"/>
      <c r="V33" s="429"/>
      <c r="W33" s="429"/>
      <c r="X33" s="429"/>
      <c r="Y33" s="429"/>
      <c r="Z33" s="429"/>
    </row>
    <row r="34" spans="1:26" s="430" customFormat="1" ht="24" x14ac:dyDescent="0.2">
      <c r="A34" s="434"/>
      <c r="B34" s="433">
        <v>4502643</v>
      </c>
      <c r="C34" s="439">
        <v>43698</v>
      </c>
      <c r="D34" s="652"/>
      <c r="E34" s="436" t="s">
        <v>608</v>
      </c>
      <c r="F34" s="433" t="s">
        <v>336</v>
      </c>
      <c r="G34" s="438">
        <f t="shared" si="1"/>
        <v>5611852</v>
      </c>
      <c r="H34" s="442">
        <v>5611852</v>
      </c>
      <c r="I34" s="432"/>
      <c r="J34" s="433"/>
      <c r="K34" s="429"/>
      <c r="L34" s="429"/>
      <c r="M34" s="429"/>
      <c r="N34" s="429"/>
      <c r="O34" s="429"/>
      <c r="P34" s="429"/>
      <c r="Q34" s="429"/>
      <c r="R34" s="429"/>
      <c r="S34" s="429"/>
      <c r="T34" s="429"/>
      <c r="U34" s="429"/>
      <c r="V34" s="429"/>
      <c r="W34" s="429"/>
      <c r="X34" s="429"/>
      <c r="Y34" s="429"/>
      <c r="Z34" s="429"/>
    </row>
    <row r="35" spans="1:26" s="430" customFormat="1" ht="24" x14ac:dyDescent="0.2">
      <c r="A35" s="434"/>
      <c r="B35" s="433">
        <v>4502623</v>
      </c>
      <c r="C35" s="439">
        <v>43698</v>
      </c>
      <c r="D35" s="653"/>
      <c r="E35" s="436" t="s">
        <v>608</v>
      </c>
      <c r="F35" s="433" t="s">
        <v>609</v>
      </c>
      <c r="G35" s="438">
        <f t="shared" si="1"/>
        <v>24235982</v>
      </c>
      <c r="H35" s="442">
        <v>24235982</v>
      </c>
      <c r="I35" s="432"/>
      <c r="J35" s="433"/>
      <c r="K35" s="429"/>
      <c r="L35" s="429"/>
      <c r="M35" s="429"/>
      <c r="N35" s="429"/>
      <c r="O35" s="429"/>
      <c r="P35" s="429"/>
      <c r="Q35" s="429"/>
      <c r="R35" s="429"/>
      <c r="S35" s="429"/>
      <c r="T35" s="429"/>
      <c r="U35" s="429"/>
      <c r="V35" s="429"/>
      <c r="W35" s="429"/>
      <c r="X35" s="429"/>
      <c r="Y35" s="429"/>
      <c r="Z35" s="429"/>
    </row>
    <row r="36" spans="1:26" s="430" customFormat="1" ht="12" x14ac:dyDescent="0.2">
      <c r="A36" s="434" t="s">
        <v>10</v>
      </c>
      <c r="B36" s="433" t="s">
        <v>610</v>
      </c>
      <c r="C36" s="439"/>
      <c r="D36" s="436"/>
      <c r="E36" s="436"/>
      <c r="F36" s="433"/>
      <c r="G36" s="438"/>
      <c r="H36" s="443"/>
      <c r="I36" s="432"/>
      <c r="J36" s="433"/>
      <c r="K36" s="429"/>
      <c r="L36" s="429"/>
      <c r="M36" s="429"/>
      <c r="N36" s="429"/>
      <c r="O36" s="429"/>
      <c r="P36" s="429"/>
      <c r="Q36" s="429"/>
      <c r="R36" s="429"/>
      <c r="S36" s="429"/>
      <c r="T36" s="429"/>
      <c r="U36" s="429"/>
      <c r="V36" s="429"/>
      <c r="W36" s="429"/>
      <c r="X36" s="429"/>
      <c r="Y36" s="429"/>
      <c r="Z36" s="429"/>
    </row>
    <row r="37" spans="1:26" s="430" customFormat="1" ht="25.9" customHeight="1" x14ac:dyDescent="0.2">
      <c r="A37" s="434"/>
      <c r="B37" s="433">
        <v>3222166</v>
      </c>
      <c r="C37" s="439">
        <v>43708</v>
      </c>
      <c r="D37" s="436" t="s">
        <v>611</v>
      </c>
      <c r="E37" s="436" t="s">
        <v>502</v>
      </c>
      <c r="F37" s="433" t="s">
        <v>318</v>
      </c>
      <c r="G37" s="438">
        <f>H37+I37+P37+W37</f>
        <v>180006200</v>
      </c>
      <c r="H37" s="438">
        <v>180006200</v>
      </c>
      <c r="I37" s="432"/>
      <c r="J37" s="433"/>
      <c r="K37" s="429"/>
      <c r="L37" s="429"/>
      <c r="M37" s="429"/>
      <c r="N37" s="429"/>
      <c r="O37" s="429"/>
      <c r="P37" s="429"/>
      <c r="Q37" s="429"/>
      <c r="R37" s="429"/>
      <c r="S37" s="429"/>
      <c r="T37" s="429"/>
      <c r="U37" s="429"/>
      <c r="V37" s="429"/>
      <c r="W37" s="429"/>
      <c r="X37" s="429"/>
      <c r="Y37" s="429"/>
      <c r="Z37" s="429"/>
    </row>
    <row r="38" spans="1:26" s="430" customFormat="1" ht="24" x14ac:dyDescent="0.2">
      <c r="A38" s="434"/>
      <c r="B38" s="433">
        <v>3270183</v>
      </c>
      <c r="C38" s="439">
        <v>43713</v>
      </c>
      <c r="D38" s="436" t="s">
        <v>612</v>
      </c>
      <c r="E38" s="436" t="s">
        <v>502</v>
      </c>
      <c r="F38" s="433" t="s">
        <v>318</v>
      </c>
      <c r="G38" s="438">
        <f>H38+I38+P38+W38</f>
        <v>6465600</v>
      </c>
      <c r="H38" s="438">
        <v>6465600</v>
      </c>
      <c r="I38" s="432"/>
      <c r="J38" s="433"/>
      <c r="K38" s="429"/>
      <c r="L38" s="429"/>
      <c r="M38" s="429"/>
      <c r="N38" s="429"/>
      <c r="O38" s="429"/>
      <c r="P38" s="429"/>
      <c r="Q38" s="429"/>
      <c r="R38" s="429"/>
      <c r="S38" s="429"/>
      <c r="T38" s="429"/>
      <c r="U38" s="429"/>
      <c r="V38" s="429"/>
      <c r="W38" s="429"/>
      <c r="X38" s="429"/>
      <c r="Y38" s="429"/>
      <c r="Z38" s="429"/>
    </row>
    <row r="39" spans="1:26" s="430" customFormat="1" ht="24" x14ac:dyDescent="0.2">
      <c r="A39" s="434"/>
      <c r="B39" s="444" t="s">
        <v>613</v>
      </c>
      <c r="C39" s="439">
        <v>43738</v>
      </c>
      <c r="D39" s="436" t="s">
        <v>614</v>
      </c>
      <c r="E39" s="436" t="s">
        <v>502</v>
      </c>
      <c r="F39" s="433" t="s">
        <v>318</v>
      </c>
      <c r="G39" s="438">
        <f>H39+I39+P39+W39</f>
        <v>4639800</v>
      </c>
      <c r="H39" s="438">
        <v>4639800</v>
      </c>
      <c r="I39" s="432"/>
      <c r="J39" s="433"/>
      <c r="K39" s="429"/>
      <c r="L39" s="429"/>
      <c r="M39" s="429"/>
      <c r="N39" s="429"/>
      <c r="O39" s="429"/>
      <c r="P39" s="429"/>
      <c r="Q39" s="429"/>
      <c r="R39" s="429"/>
      <c r="S39" s="429"/>
      <c r="T39" s="429"/>
      <c r="U39" s="429"/>
      <c r="V39" s="429"/>
      <c r="W39" s="429"/>
      <c r="X39" s="429"/>
      <c r="Y39" s="429"/>
      <c r="Z39" s="429"/>
    </row>
    <row r="40" spans="1:26" s="430" customFormat="1" ht="22.15" customHeight="1" x14ac:dyDescent="0.2">
      <c r="A40" s="434"/>
      <c r="B40" s="433">
        <v>3696149</v>
      </c>
      <c r="C40" s="439">
        <v>43748</v>
      </c>
      <c r="D40" s="436" t="s">
        <v>615</v>
      </c>
      <c r="E40" s="436" t="s">
        <v>502</v>
      </c>
      <c r="F40" s="433" t="s">
        <v>318</v>
      </c>
      <c r="G40" s="438">
        <f>H40+I40+P40+W40</f>
        <v>19372400</v>
      </c>
      <c r="H40" s="438">
        <v>19372400</v>
      </c>
      <c r="I40" s="432"/>
      <c r="J40" s="433"/>
      <c r="K40" s="429"/>
      <c r="L40" s="429"/>
      <c r="M40" s="429"/>
      <c r="N40" s="429"/>
      <c r="O40" s="429"/>
      <c r="P40" s="429"/>
      <c r="Q40" s="429"/>
      <c r="R40" s="429"/>
      <c r="S40" s="429"/>
      <c r="T40" s="429"/>
      <c r="U40" s="429"/>
      <c r="V40" s="429"/>
      <c r="W40" s="429"/>
      <c r="X40" s="429"/>
      <c r="Y40" s="429"/>
      <c r="Z40" s="429"/>
    </row>
    <row r="41" spans="1:26" s="430" customFormat="1" ht="24" x14ac:dyDescent="0.2">
      <c r="A41" s="434"/>
      <c r="B41" s="433">
        <v>3099254</v>
      </c>
      <c r="C41" s="439">
        <v>43699</v>
      </c>
      <c r="D41" s="436" t="s">
        <v>616</v>
      </c>
      <c r="E41" s="436" t="s">
        <v>502</v>
      </c>
      <c r="F41" s="433" t="s">
        <v>318</v>
      </c>
      <c r="G41" s="438">
        <f>H41+I41+P41+W41</f>
        <v>64975150</v>
      </c>
      <c r="H41" s="442">
        <v>64975150</v>
      </c>
      <c r="I41" s="432"/>
      <c r="J41" s="433"/>
      <c r="K41" s="429"/>
      <c r="L41" s="429"/>
      <c r="M41" s="429"/>
      <c r="N41" s="429"/>
      <c r="O41" s="429"/>
      <c r="P41" s="429"/>
      <c r="Q41" s="429"/>
      <c r="R41" s="429"/>
      <c r="S41" s="429"/>
      <c r="T41" s="429"/>
      <c r="U41" s="429"/>
      <c r="V41" s="429"/>
      <c r="W41" s="429"/>
      <c r="X41" s="429"/>
      <c r="Y41" s="429"/>
      <c r="Z41" s="429"/>
    </row>
    <row r="42" spans="1:26" s="430" customFormat="1" ht="12" x14ac:dyDescent="0.2">
      <c r="A42" s="424">
        <v>2</v>
      </c>
      <c r="B42" s="428" t="s">
        <v>617</v>
      </c>
      <c r="C42" s="445"/>
      <c r="D42" s="446"/>
      <c r="E42" s="436"/>
      <c r="F42" s="433"/>
      <c r="G42" s="447">
        <f>SUM(G43:G53)</f>
        <v>2509757382</v>
      </c>
      <c r="H42" s="447">
        <f>SUM(H43:H53)</f>
        <v>2509757382</v>
      </c>
      <c r="I42" s="432"/>
      <c r="J42" s="433"/>
      <c r="K42" s="429"/>
      <c r="L42" s="429"/>
      <c r="M42" s="429"/>
      <c r="N42" s="429"/>
      <c r="O42" s="429"/>
      <c r="P42" s="429"/>
      <c r="Q42" s="429"/>
      <c r="R42" s="429"/>
      <c r="S42" s="429"/>
      <c r="T42" s="429"/>
      <c r="U42" s="429"/>
      <c r="V42" s="429"/>
      <c r="W42" s="429"/>
      <c r="X42" s="429"/>
      <c r="Y42" s="429"/>
      <c r="Z42" s="429"/>
    </row>
    <row r="43" spans="1:26" s="430" customFormat="1" ht="24.6" customHeight="1" x14ac:dyDescent="0.2">
      <c r="A43" s="434"/>
      <c r="B43" s="433">
        <v>2355745</v>
      </c>
      <c r="C43" s="439">
        <v>43576</v>
      </c>
      <c r="D43" s="448" t="s">
        <v>618</v>
      </c>
      <c r="E43" s="436" t="s">
        <v>517</v>
      </c>
      <c r="F43" s="433" t="s">
        <v>336</v>
      </c>
      <c r="G43" s="438">
        <f t="shared" ref="G43:G53" si="2">H43+I43+P43+W43</f>
        <v>26668618</v>
      </c>
      <c r="H43" s="442">
        <v>26668618</v>
      </c>
      <c r="I43" s="432"/>
      <c r="J43" s="433"/>
      <c r="K43" s="429"/>
      <c r="L43" s="429"/>
      <c r="M43" s="429"/>
      <c r="N43" s="429"/>
      <c r="O43" s="429"/>
      <c r="P43" s="429"/>
      <c r="Q43" s="429"/>
      <c r="R43" s="429"/>
      <c r="S43" s="429"/>
      <c r="T43" s="429"/>
      <c r="U43" s="429"/>
      <c r="V43" s="429"/>
      <c r="W43" s="429"/>
      <c r="X43" s="429"/>
      <c r="Y43" s="429"/>
      <c r="Z43" s="429"/>
    </row>
    <row r="44" spans="1:26" s="430" customFormat="1" ht="24" x14ac:dyDescent="0.2">
      <c r="A44" s="434"/>
      <c r="B44" s="433"/>
      <c r="C44" s="439">
        <v>43585</v>
      </c>
      <c r="D44" s="448" t="s">
        <v>618</v>
      </c>
      <c r="E44" s="436" t="s">
        <v>594</v>
      </c>
      <c r="F44" s="436" t="s">
        <v>595</v>
      </c>
      <c r="G44" s="438">
        <f t="shared" si="2"/>
        <v>84452364</v>
      </c>
      <c r="H44" s="442">
        <v>84452364</v>
      </c>
      <c r="I44" s="432"/>
      <c r="J44" s="433"/>
      <c r="K44" s="429"/>
      <c r="L44" s="429"/>
      <c r="M44" s="429"/>
      <c r="N44" s="429"/>
      <c r="O44" s="429"/>
      <c r="P44" s="429"/>
      <c r="Q44" s="429"/>
      <c r="R44" s="429"/>
      <c r="S44" s="429"/>
      <c r="T44" s="429"/>
      <c r="U44" s="429"/>
      <c r="V44" s="429"/>
      <c r="W44" s="429"/>
      <c r="X44" s="429"/>
      <c r="Y44" s="429"/>
      <c r="Z44" s="429"/>
    </row>
    <row r="45" spans="1:26" s="430" customFormat="1" ht="24" x14ac:dyDescent="0.2">
      <c r="A45" s="434"/>
      <c r="B45" s="433">
        <v>2355024</v>
      </c>
      <c r="C45" s="439">
        <v>43575</v>
      </c>
      <c r="D45" s="436" t="s">
        <v>619</v>
      </c>
      <c r="E45" s="436" t="s">
        <v>517</v>
      </c>
      <c r="F45" s="433" t="s">
        <v>336</v>
      </c>
      <c r="G45" s="438">
        <f t="shared" si="2"/>
        <v>33479000</v>
      </c>
      <c r="H45" s="438">
        <v>33479000</v>
      </c>
      <c r="I45" s="432"/>
      <c r="J45" s="433"/>
      <c r="K45" s="429"/>
      <c r="L45" s="429"/>
      <c r="M45" s="429"/>
      <c r="N45" s="429"/>
      <c r="O45" s="429"/>
      <c r="P45" s="429"/>
      <c r="Q45" s="429"/>
      <c r="R45" s="429"/>
      <c r="S45" s="429"/>
      <c r="T45" s="429"/>
      <c r="U45" s="429"/>
      <c r="V45" s="429"/>
      <c r="W45" s="429"/>
      <c r="X45" s="429"/>
      <c r="Y45" s="429"/>
      <c r="Z45" s="429"/>
    </row>
    <row r="46" spans="1:26" s="430" customFormat="1" ht="24" x14ac:dyDescent="0.2">
      <c r="A46" s="434"/>
      <c r="B46" s="433"/>
      <c r="C46" s="439">
        <v>43572</v>
      </c>
      <c r="D46" s="436" t="s">
        <v>619</v>
      </c>
      <c r="E46" s="436" t="s">
        <v>594</v>
      </c>
      <c r="F46" s="436" t="s">
        <v>595</v>
      </c>
      <c r="G46" s="438">
        <f t="shared" si="2"/>
        <v>2790000</v>
      </c>
      <c r="H46" s="438">
        <v>2790000</v>
      </c>
      <c r="I46" s="432"/>
      <c r="J46" s="433"/>
      <c r="K46" s="429"/>
      <c r="L46" s="429"/>
      <c r="M46" s="429"/>
      <c r="N46" s="429"/>
      <c r="O46" s="429"/>
      <c r="P46" s="429"/>
      <c r="Q46" s="429"/>
      <c r="R46" s="429"/>
      <c r="S46" s="429"/>
      <c r="T46" s="429"/>
      <c r="U46" s="429"/>
      <c r="V46" s="429"/>
      <c r="W46" s="429"/>
      <c r="X46" s="429"/>
      <c r="Y46" s="429"/>
      <c r="Z46" s="429"/>
    </row>
    <row r="47" spans="1:26" s="430" customFormat="1" ht="28.9" customHeight="1" x14ac:dyDescent="0.2">
      <c r="A47" s="434"/>
      <c r="B47" s="433">
        <v>2392852</v>
      </c>
      <c r="C47" s="439">
        <v>43644</v>
      </c>
      <c r="D47" s="651" t="s">
        <v>620</v>
      </c>
      <c r="E47" s="436" t="s">
        <v>517</v>
      </c>
      <c r="F47" s="433" t="s">
        <v>591</v>
      </c>
      <c r="G47" s="438">
        <f t="shared" si="2"/>
        <v>141665075</v>
      </c>
      <c r="H47" s="443">
        <v>141665075</v>
      </c>
      <c r="I47" s="432"/>
      <c r="J47" s="433"/>
      <c r="K47" s="429"/>
      <c r="L47" s="429"/>
      <c r="M47" s="429"/>
      <c r="N47" s="429"/>
      <c r="O47" s="429"/>
      <c r="P47" s="429"/>
      <c r="Q47" s="429"/>
      <c r="R47" s="429"/>
      <c r="S47" s="429"/>
      <c r="T47" s="429"/>
      <c r="U47" s="429"/>
      <c r="V47" s="429"/>
      <c r="W47" s="429"/>
      <c r="X47" s="429"/>
      <c r="Y47" s="429"/>
      <c r="Z47" s="429"/>
    </row>
    <row r="48" spans="1:26" s="430" customFormat="1" ht="24" x14ac:dyDescent="0.2">
      <c r="A48" s="434"/>
      <c r="B48" s="433">
        <v>3156411</v>
      </c>
      <c r="C48" s="439">
        <v>43704</v>
      </c>
      <c r="D48" s="652"/>
      <c r="E48" s="436" t="s">
        <v>517</v>
      </c>
      <c r="F48" s="433" t="s">
        <v>591</v>
      </c>
      <c r="G48" s="438">
        <f t="shared" si="2"/>
        <v>900157514</v>
      </c>
      <c r="H48" s="443">
        <v>900157514</v>
      </c>
      <c r="I48" s="432"/>
      <c r="J48" s="433"/>
      <c r="K48" s="429"/>
      <c r="L48" s="429"/>
      <c r="M48" s="429"/>
      <c r="N48" s="429"/>
      <c r="O48" s="429"/>
      <c r="P48" s="429"/>
      <c r="Q48" s="429"/>
      <c r="R48" s="429"/>
      <c r="S48" s="429"/>
      <c r="T48" s="429"/>
      <c r="U48" s="429"/>
      <c r="V48" s="429"/>
      <c r="W48" s="429"/>
      <c r="X48" s="429"/>
      <c r="Y48" s="429"/>
      <c r="Z48" s="429"/>
    </row>
    <row r="49" spans="1:26" s="430" customFormat="1" ht="24" x14ac:dyDescent="0.2">
      <c r="A49" s="434"/>
      <c r="B49" s="433"/>
      <c r="C49" s="439">
        <v>43644</v>
      </c>
      <c r="D49" s="652"/>
      <c r="E49" s="436" t="s">
        <v>517</v>
      </c>
      <c r="F49" s="433" t="s">
        <v>336</v>
      </c>
      <c r="G49" s="438">
        <f t="shared" si="2"/>
        <v>108334925</v>
      </c>
      <c r="H49" s="443">
        <v>108334925</v>
      </c>
      <c r="I49" s="432"/>
      <c r="J49" s="433"/>
      <c r="K49" s="429"/>
      <c r="L49" s="429"/>
      <c r="M49" s="429"/>
      <c r="N49" s="429"/>
      <c r="O49" s="429"/>
      <c r="P49" s="429"/>
      <c r="Q49" s="429"/>
      <c r="R49" s="429"/>
      <c r="S49" s="429"/>
      <c r="T49" s="429"/>
      <c r="U49" s="429"/>
      <c r="V49" s="429"/>
      <c r="W49" s="429"/>
      <c r="X49" s="429"/>
      <c r="Y49" s="429"/>
      <c r="Z49" s="429"/>
    </row>
    <row r="50" spans="1:26" s="430" customFormat="1" ht="12" x14ac:dyDescent="0.2">
      <c r="A50" s="434"/>
      <c r="B50" s="433"/>
      <c r="C50" s="439">
        <v>43572</v>
      </c>
      <c r="D50" s="653"/>
      <c r="E50" s="436" t="s">
        <v>594</v>
      </c>
      <c r="F50" s="436" t="s">
        <v>595</v>
      </c>
      <c r="G50" s="438">
        <f t="shared" si="2"/>
        <v>46874000</v>
      </c>
      <c r="H50" s="438">
        <v>46874000</v>
      </c>
      <c r="I50" s="432"/>
      <c r="J50" s="433"/>
      <c r="K50" s="429"/>
      <c r="L50" s="429"/>
      <c r="M50" s="429"/>
      <c r="N50" s="429"/>
      <c r="O50" s="429"/>
      <c r="P50" s="429"/>
      <c r="Q50" s="429"/>
      <c r="R50" s="429"/>
      <c r="S50" s="429"/>
      <c r="T50" s="429"/>
      <c r="U50" s="429"/>
      <c r="V50" s="429"/>
      <c r="W50" s="429"/>
      <c r="X50" s="429"/>
      <c r="Y50" s="429"/>
      <c r="Z50" s="429"/>
    </row>
    <row r="51" spans="1:26" s="430" customFormat="1" ht="22.9" customHeight="1" x14ac:dyDescent="0.2">
      <c r="A51" s="434"/>
      <c r="B51" s="433">
        <v>3304063</v>
      </c>
      <c r="C51" s="439">
        <v>43625</v>
      </c>
      <c r="D51" s="436" t="s">
        <v>621</v>
      </c>
      <c r="E51" s="436" t="s">
        <v>517</v>
      </c>
      <c r="F51" s="433" t="s">
        <v>336</v>
      </c>
      <c r="G51" s="438">
        <f t="shared" si="2"/>
        <v>6356364</v>
      </c>
      <c r="H51" s="442">
        <v>6356364</v>
      </c>
      <c r="I51" s="432"/>
      <c r="J51" s="433"/>
      <c r="K51" s="429"/>
      <c r="L51" s="429"/>
      <c r="M51" s="429"/>
      <c r="N51" s="429"/>
      <c r="O51" s="429"/>
      <c r="P51" s="429"/>
      <c r="Q51" s="429"/>
      <c r="R51" s="429"/>
      <c r="S51" s="429"/>
      <c r="T51" s="429"/>
      <c r="U51" s="429"/>
      <c r="V51" s="429"/>
      <c r="W51" s="429"/>
      <c r="X51" s="429"/>
      <c r="Y51" s="429"/>
      <c r="Z51" s="429"/>
    </row>
    <row r="52" spans="1:26" s="430" customFormat="1" ht="36" x14ac:dyDescent="0.2">
      <c r="A52" s="434"/>
      <c r="B52" s="433"/>
      <c r="C52" s="439">
        <v>43585</v>
      </c>
      <c r="D52" s="436" t="s">
        <v>621</v>
      </c>
      <c r="E52" s="436" t="s">
        <v>594</v>
      </c>
      <c r="F52" s="436" t="s">
        <v>595</v>
      </c>
      <c r="G52" s="438">
        <f t="shared" si="2"/>
        <v>20138182</v>
      </c>
      <c r="H52" s="442">
        <v>20138182</v>
      </c>
      <c r="I52" s="432"/>
      <c r="J52" s="433"/>
      <c r="K52" s="429"/>
      <c r="L52" s="429"/>
      <c r="M52" s="429"/>
      <c r="N52" s="429"/>
      <c r="O52" s="429"/>
      <c r="P52" s="429"/>
      <c r="Q52" s="429"/>
      <c r="R52" s="429"/>
      <c r="S52" s="429"/>
      <c r="T52" s="429"/>
      <c r="U52" s="429"/>
      <c r="V52" s="429"/>
      <c r="W52" s="429"/>
      <c r="X52" s="429"/>
      <c r="Y52" s="429"/>
      <c r="Z52" s="429"/>
    </row>
    <row r="53" spans="1:26" s="430" customFormat="1" ht="36" x14ac:dyDescent="0.2">
      <c r="A53" s="434"/>
      <c r="B53" s="433"/>
      <c r="C53" s="439">
        <v>43555</v>
      </c>
      <c r="D53" s="436" t="s">
        <v>621</v>
      </c>
      <c r="E53" s="436" t="s">
        <v>594</v>
      </c>
      <c r="F53" s="433" t="s">
        <v>243</v>
      </c>
      <c r="G53" s="438">
        <f t="shared" si="2"/>
        <v>1138841340</v>
      </c>
      <c r="H53" s="438">
        <v>1138841340</v>
      </c>
      <c r="I53" s="432"/>
      <c r="J53" s="433"/>
      <c r="K53" s="429"/>
      <c r="L53" s="429"/>
      <c r="M53" s="429"/>
      <c r="N53" s="429"/>
      <c r="O53" s="429"/>
      <c r="P53" s="429"/>
      <c r="Q53" s="429"/>
      <c r="R53" s="429"/>
      <c r="S53" s="429"/>
      <c r="T53" s="429"/>
      <c r="U53" s="429"/>
      <c r="V53" s="429"/>
      <c r="W53" s="429"/>
      <c r="X53" s="429"/>
      <c r="Y53" s="429"/>
      <c r="Z53" s="429"/>
    </row>
    <row r="54" spans="1:26" s="430" customFormat="1" ht="12" customHeight="1" x14ac:dyDescent="0.2">
      <c r="A54" s="449">
        <v>3</v>
      </c>
      <c r="B54" s="428" t="s">
        <v>622</v>
      </c>
      <c r="C54" s="428"/>
      <c r="D54" s="428"/>
      <c r="E54" s="436"/>
      <c r="F54" s="433"/>
      <c r="G54" s="447">
        <f>SUM(G55:G62)</f>
        <v>1481897525</v>
      </c>
      <c r="H54" s="447">
        <f>SUM(H55:H62)</f>
        <v>1481897525</v>
      </c>
      <c r="I54" s="432"/>
      <c r="J54" s="433"/>
      <c r="K54" s="429"/>
      <c r="L54" s="429"/>
      <c r="M54" s="429"/>
      <c r="N54" s="429"/>
      <c r="O54" s="429"/>
      <c r="P54" s="429"/>
      <c r="Q54" s="429"/>
      <c r="R54" s="429"/>
      <c r="S54" s="429"/>
      <c r="T54" s="429"/>
      <c r="U54" s="429"/>
      <c r="V54" s="429"/>
      <c r="W54" s="429"/>
      <c r="X54" s="429"/>
      <c r="Y54" s="429"/>
      <c r="Z54" s="429"/>
    </row>
    <row r="55" spans="1:26" s="430" customFormat="1" ht="28.15" customHeight="1" x14ac:dyDescent="0.2">
      <c r="A55" s="647"/>
      <c r="B55" s="647">
        <v>6857574</v>
      </c>
      <c r="C55" s="642">
        <v>43804</v>
      </c>
      <c r="D55" s="644" t="s">
        <v>623</v>
      </c>
      <c r="E55" s="644" t="s">
        <v>527</v>
      </c>
      <c r="F55" s="433" t="s">
        <v>591</v>
      </c>
      <c r="G55" s="438">
        <f t="shared" ref="G55:G62" si="3">H55+I55+P55+W55</f>
        <v>568907687</v>
      </c>
      <c r="H55" s="442">
        <v>568907687</v>
      </c>
      <c r="I55" s="432"/>
      <c r="J55" s="433"/>
      <c r="K55" s="429"/>
      <c r="L55" s="429"/>
      <c r="M55" s="429"/>
      <c r="N55" s="429"/>
      <c r="O55" s="429"/>
      <c r="P55" s="429"/>
      <c r="Q55" s="429"/>
      <c r="R55" s="429"/>
      <c r="S55" s="429"/>
      <c r="T55" s="429"/>
      <c r="U55" s="429"/>
      <c r="V55" s="429"/>
      <c r="W55" s="429"/>
      <c r="X55" s="429"/>
      <c r="Y55" s="429"/>
      <c r="Z55" s="429"/>
    </row>
    <row r="56" spans="1:26" s="430" customFormat="1" ht="12" x14ac:dyDescent="0.2">
      <c r="A56" s="655"/>
      <c r="B56" s="655"/>
      <c r="C56" s="643"/>
      <c r="D56" s="645"/>
      <c r="E56" s="645"/>
      <c r="F56" s="433" t="s">
        <v>336</v>
      </c>
      <c r="G56" s="438">
        <f t="shared" si="3"/>
        <v>106793848</v>
      </c>
      <c r="H56" s="438">
        <v>106793848</v>
      </c>
      <c r="I56" s="432"/>
      <c r="J56" s="433"/>
      <c r="K56" s="429"/>
      <c r="L56" s="429"/>
      <c r="M56" s="429"/>
      <c r="N56" s="429"/>
      <c r="O56" s="429"/>
      <c r="P56" s="429"/>
      <c r="Q56" s="429"/>
      <c r="R56" s="429"/>
      <c r="S56" s="429"/>
      <c r="T56" s="429"/>
      <c r="U56" s="429"/>
      <c r="V56" s="429"/>
      <c r="W56" s="429"/>
      <c r="X56" s="429"/>
      <c r="Y56" s="429"/>
      <c r="Z56" s="429"/>
    </row>
    <row r="57" spans="1:26" s="430" customFormat="1" ht="15" customHeight="1" x14ac:dyDescent="0.2">
      <c r="A57" s="647"/>
      <c r="B57" s="647">
        <v>6857824</v>
      </c>
      <c r="C57" s="642">
        <v>43804</v>
      </c>
      <c r="D57" s="644" t="s">
        <v>624</v>
      </c>
      <c r="E57" s="644" t="s">
        <v>527</v>
      </c>
      <c r="F57" s="433" t="s">
        <v>591</v>
      </c>
      <c r="G57" s="438">
        <f t="shared" si="3"/>
        <v>129795000</v>
      </c>
      <c r="H57" s="438">
        <v>129795000</v>
      </c>
      <c r="I57" s="432"/>
      <c r="J57" s="433"/>
      <c r="K57" s="429"/>
      <c r="L57" s="429"/>
      <c r="M57" s="429"/>
      <c r="N57" s="429"/>
      <c r="O57" s="429"/>
      <c r="P57" s="429"/>
      <c r="Q57" s="429"/>
      <c r="R57" s="429"/>
      <c r="S57" s="429"/>
      <c r="T57" s="429"/>
      <c r="U57" s="429"/>
      <c r="V57" s="429"/>
      <c r="W57" s="429"/>
      <c r="X57" s="429"/>
      <c r="Y57" s="429"/>
      <c r="Z57" s="429"/>
    </row>
    <row r="58" spans="1:26" s="430" customFormat="1" ht="12" x14ac:dyDescent="0.2">
      <c r="A58" s="655"/>
      <c r="B58" s="655"/>
      <c r="C58" s="643"/>
      <c r="D58" s="645"/>
      <c r="E58" s="645"/>
      <c r="F58" s="433" t="s">
        <v>336</v>
      </c>
      <c r="G58" s="438">
        <f t="shared" si="3"/>
        <v>64786400</v>
      </c>
      <c r="H58" s="438">
        <v>64786400</v>
      </c>
      <c r="I58" s="432"/>
      <c r="J58" s="433"/>
      <c r="K58" s="429"/>
      <c r="L58" s="429"/>
      <c r="M58" s="429"/>
      <c r="N58" s="429"/>
      <c r="O58" s="429"/>
      <c r="P58" s="429"/>
      <c r="Q58" s="429"/>
      <c r="R58" s="429"/>
      <c r="S58" s="429"/>
      <c r="T58" s="429"/>
      <c r="U58" s="429"/>
      <c r="V58" s="429"/>
      <c r="W58" s="429"/>
      <c r="X58" s="429"/>
      <c r="Y58" s="429"/>
      <c r="Z58" s="429"/>
    </row>
    <row r="59" spans="1:26" s="430" customFormat="1" ht="12" x14ac:dyDescent="0.2">
      <c r="A59" s="647"/>
      <c r="B59" s="647">
        <v>4536043</v>
      </c>
      <c r="C59" s="642">
        <v>43683</v>
      </c>
      <c r="D59" s="644" t="s">
        <v>625</v>
      </c>
      <c r="E59" s="644" t="s">
        <v>527</v>
      </c>
      <c r="F59" s="433" t="s">
        <v>591</v>
      </c>
      <c r="G59" s="438">
        <f t="shared" si="3"/>
        <v>285288545</v>
      </c>
      <c r="H59" s="442">
        <v>285288545</v>
      </c>
      <c r="I59" s="432"/>
      <c r="J59" s="433"/>
      <c r="K59" s="429"/>
      <c r="L59" s="429"/>
      <c r="M59" s="429"/>
      <c r="N59" s="429"/>
      <c r="O59" s="429"/>
      <c r="P59" s="429"/>
      <c r="Q59" s="429"/>
      <c r="R59" s="429"/>
      <c r="S59" s="429"/>
      <c r="T59" s="429"/>
      <c r="U59" s="429"/>
      <c r="V59" s="429"/>
      <c r="W59" s="429"/>
      <c r="X59" s="429"/>
      <c r="Y59" s="429"/>
      <c r="Z59" s="429"/>
    </row>
    <row r="60" spans="1:26" s="430" customFormat="1" ht="12" x14ac:dyDescent="0.2">
      <c r="A60" s="655"/>
      <c r="B60" s="655"/>
      <c r="C60" s="643"/>
      <c r="D60" s="645"/>
      <c r="E60" s="645"/>
      <c r="F60" s="433" t="s">
        <v>336</v>
      </c>
      <c r="G60" s="438">
        <f t="shared" si="3"/>
        <v>25350159</v>
      </c>
      <c r="H60" s="442">
        <v>25350159</v>
      </c>
      <c r="I60" s="432"/>
      <c r="J60" s="433"/>
      <c r="K60" s="429"/>
      <c r="L60" s="429"/>
      <c r="M60" s="429"/>
      <c r="N60" s="429"/>
      <c r="O60" s="429"/>
      <c r="P60" s="429"/>
      <c r="Q60" s="429"/>
      <c r="R60" s="429"/>
      <c r="S60" s="429"/>
      <c r="T60" s="429"/>
      <c r="U60" s="429"/>
      <c r="V60" s="429"/>
      <c r="W60" s="429"/>
      <c r="X60" s="429"/>
      <c r="Y60" s="429"/>
      <c r="Z60" s="429"/>
    </row>
    <row r="61" spans="1:26" s="430" customFormat="1" ht="24" customHeight="1" x14ac:dyDescent="0.2">
      <c r="A61" s="434"/>
      <c r="B61" s="433">
        <v>6860531</v>
      </c>
      <c r="C61" s="439">
        <v>43804</v>
      </c>
      <c r="D61" s="651" t="s">
        <v>626</v>
      </c>
      <c r="E61" s="448" t="s">
        <v>527</v>
      </c>
      <c r="F61" s="433" t="s">
        <v>591</v>
      </c>
      <c r="G61" s="438">
        <f t="shared" si="3"/>
        <v>290032227</v>
      </c>
      <c r="H61" s="442">
        <v>290032227</v>
      </c>
      <c r="I61" s="432"/>
      <c r="J61" s="433"/>
      <c r="K61" s="429"/>
      <c r="L61" s="429"/>
      <c r="M61" s="429"/>
      <c r="N61" s="429"/>
      <c r="O61" s="429"/>
      <c r="P61" s="429"/>
      <c r="Q61" s="429"/>
      <c r="R61" s="429"/>
      <c r="S61" s="429"/>
      <c r="T61" s="429"/>
      <c r="U61" s="429"/>
      <c r="V61" s="429"/>
      <c r="W61" s="429"/>
      <c r="X61" s="429"/>
      <c r="Y61" s="429"/>
      <c r="Z61" s="429"/>
    </row>
    <row r="62" spans="1:26" s="430" customFormat="1" ht="24" x14ac:dyDescent="0.2">
      <c r="A62" s="434"/>
      <c r="B62" s="433">
        <v>6873783</v>
      </c>
      <c r="C62" s="439">
        <v>43805</v>
      </c>
      <c r="D62" s="653"/>
      <c r="E62" s="448" t="s">
        <v>527</v>
      </c>
      <c r="F62" s="433" t="s">
        <v>336</v>
      </c>
      <c r="G62" s="438">
        <f t="shared" si="3"/>
        <v>10943659</v>
      </c>
      <c r="H62" s="438">
        <v>10943659</v>
      </c>
      <c r="I62" s="432"/>
      <c r="J62" s="433"/>
      <c r="K62" s="429"/>
      <c r="L62" s="429"/>
      <c r="M62" s="429"/>
      <c r="N62" s="429"/>
      <c r="O62" s="429"/>
      <c r="P62" s="429"/>
      <c r="Q62" s="429"/>
      <c r="R62" s="429"/>
      <c r="S62" s="429"/>
      <c r="T62" s="429"/>
      <c r="U62" s="429"/>
      <c r="V62" s="429"/>
      <c r="W62" s="429"/>
      <c r="X62" s="429"/>
      <c r="Y62" s="429"/>
      <c r="Z62" s="429"/>
    </row>
    <row r="63" spans="1:26" s="430" customFormat="1" ht="25.5" x14ac:dyDescent="0.2">
      <c r="A63" s="518"/>
      <c r="B63" s="519">
        <v>2551844</v>
      </c>
      <c r="C63" s="520"/>
      <c r="D63" s="521"/>
      <c r="E63" s="522" t="s">
        <v>527</v>
      </c>
      <c r="F63" s="523" t="s">
        <v>336</v>
      </c>
      <c r="G63" s="524">
        <v>40000000</v>
      </c>
      <c r="H63" s="524">
        <v>40000000</v>
      </c>
      <c r="I63" s="525"/>
      <c r="J63" s="523"/>
      <c r="K63" s="526"/>
      <c r="L63" s="526"/>
      <c r="M63" s="526"/>
      <c r="N63" s="526"/>
      <c r="O63" s="526"/>
      <c r="P63" s="526"/>
      <c r="Q63" s="526"/>
      <c r="R63" s="526"/>
      <c r="S63" s="526"/>
      <c r="T63" s="526"/>
      <c r="U63" s="526"/>
      <c r="V63" s="526"/>
      <c r="W63" s="526"/>
    </row>
    <row r="64" spans="1:26" s="430" customFormat="1" ht="12" x14ac:dyDescent="0.2">
      <c r="A64" s="449">
        <v>4</v>
      </c>
      <c r="B64" s="428" t="s">
        <v>627</v>
      </c>
      <c r="C64" s="439"/>
      <c r="D64" s="436"/>
      <c r="E64" s="436"/>
      <c r="F64" s="433"/>
      <c r="G64" s="447">
        <f>SUM(G65:G73)</f>
        <v>950777227</v>
      </c>
      <c r="H64" s="447">
        <f>SUM(H65:H73)</f>
        <v>950777227</v>
      </c>
      <c r="I64" s="432"/>
      <c r="J64" s="433"/>
      <c r="K64" s="429"/>
      <c r="L64" s="429"/>
      <c r="M64" s="429"/>
      <c r="N64" s="429"/>
      <c r="O64" s="429"/>
      <c r="P64" s="429"/>
      <c r="Q64" s="429"/>
      <c r="R64" s="429"/>
      <c r="S64" s="429"/>
      <c r="T64" s="429"/>
      <c r="U64" s="429"/>
      <c r="V64" s="429"/>
      <c r="W64" s="429"/>
      <c r="X64" s="429"/>
      <c r="Y64" s="429"/>
      <c r="Z64" s="429"/>
    </row>
    <row r="65" spans="1:26" s="430" customFormat="1" ht="24" x14ac:dyDescent="0.2">
      <c r="A65" s="434"/>
      <c r="B65" s="433">
        <v>3168873</v>
      </c>
      <c r="C65" s="439">
        <v>43616</v>
      </c>
      <c r="D65" s="644" t="s">
        <v>628</v>
      </c>
      <c r="E65" s="436" t="s">
        <v>629</v>
      </c>
      <c r="F65" s="433" t="s">
        <v>591</v>
      </c>
      <c r="G65" s="438">
        <f t="shared" ref="G65:G73" si="4">H65+I65+P65+W65</f>
        <v>600000000</v>
      </c>
      <c r="H65" s="438">
        <v>600000000</v>
      </c>
      <c r="I65" s="432"/>
      <c r="J65" s="433"/>
      <c r="K65" s="429"/>
      <c r="L65" s="429"/>
      <c r="M65" s="429"/>
      <c r="N65" s="429"/>
      <c r="O65" s="429"/>
      <c r="P65" s="429"/>
      <c r="Q65" s="429"/>
      <c r="R65" s="429"/>
      <c r="S65" s="429"/>
      <c r="T65" s="429"/>
      <c r="U65" s="429"/>
      <c r="V65" s="429"/>
      <c r="W65" s="429"/>
      <c r="X65" s="429"/>
      <c r="Y65" s="429"/>
      <c r="Z65" s="429"/>
    </row>
    <row r="66" spans="1:26" s="430" customFormat="1" ht="24" x14ac:dyDescent="0.2">
      <c r="A66" s="434"/>
      <c r="B66" s="433">
        <v>3169567</v>
      </c>
      <c r="C66" s="439">
        <v>43616</v>
      </c>
      <c r="D66" s="645"/>
      <c r="E66" s="436" t="s">
        <v>629</v>
      </c>
      <c r="F66" s="433" t="s">
        <v>336</v>
      </c>
      <c r="G66" s="438">
        <f t="shared" si="4"/>
        <v>53841723</v>
      </c>
      <c r="H66" s="442">
        <v>53841723</v>
      </c>
      <c r="I66" s="432"/>
      <c r="J66" s="433"/>
      <c r="K66" s="429"/>
      <c r="L66" s="429"/>
      <c r="M66" s="429"/>
      <c r="N66" s="429"/>
      <c r="O66" s="429"/>
      <c r="P66" s="429"/>
      <c r="Q66" s="429"/>
      <c r="R66" s="429"/>
      <c r="S66" s="429"/>
      <c r="T66" s="429"/>
      <c r="U66" s="429"/>
      <c r="V66" s="429"/>
      <c r="W66" s="429"/>
      <c r="X66" s="429"/>
      <c r="Y66" s="429"/>
      <c r="Z66" s="429"/>
    </row>
    <row r="67" spans="1:26" s="430" customFormat="1" ht="25.9" customHeight="1" x14ac:dyDescent="0.2">
      <c r="A67" s="434"/>
      <c r="B67" s="433">
        <v>5496318</v>
      </c>
      <c r="C67" s="439">
        <v>43734</v>
      </c>
      <c r="D67" s="644" t="s">
        <v>630</v>
      </c>
      <c r="E67" s="436" t="s">
        <v>629</v>
      </c>
      <c r="F67" s="433" t="s">
        <v>591</v>
      </c>
      <c r="G67" s="438">
        <f t="shared" si="4"/>
        <v>46754900</v>
      </c>
      <c r="H67" s="442">
        <v>46754900</v>
      </c>
      <c r="I67" s="432"/>
      <c r="J67" s="433"/>
      <c r="K67" s="429"/>
      <c r="L67" s="429"/>
      <c r="M67" s="429"/>
      <c r="N67" s="429"/>
      <c r="O67" s="429"/>
      <c r="P67" s="429"/>
      <c r="Q67" s="429"/>
      <c r="R67" s="429"/>
      <c r="S67" s="429"/>
      <c r="T67" s="429"/>
      <c r="U67" s="429"/>
      <c r="V67" s="429"/>
      <c r="W67" s="429"/>
      <c r="X67" s="429"/>
      <c r="Y67" s="429"/>
      <c r="Z67" s="429"/>
    </row>
    <row r="68" spans="1:26" s="430" customFormat="1" ht="12" x14ac:dyDescent="0.2">
      <c r="A68" s="434"/>
      <c r="B68" s="433"/>
      <c r="C68" s="439">
        <v>43555</v>
      </c>
      <c r="D68" s="645"/>
      <c r="E68" s="436" t="s">
        <v>594</v>
      </c>
      <c r="F68" s="433" t="s">
        <v>243</v>
      </c>
      <c r="G68" s="438">
        <f t="shared" si="4"/>
        <v>78824900</v>
      </c>
      <c r="H68" s="438">
        <v>78824900</v>
      </c>
      <c r="I68" s="432"/>
      <c r="J68" s="433"/>
      <c r="K68" s="429"/>
      <c r="L68" s="429"/>
      <c r="M68" s="429"/>
      <c r="N68" s="429"/>
      <c r="O68" s="429"/>
      <c r="P68" s="429"/>
      <c r="Q68" s="429"/>
      <c r="R68" s="429"/>
      <c r="S68" s="429"/>
      <c r="T68" s="429"/>
      <c r="U68" s="429"/>
      <c r="V68" s="429"/>
      <c r="W68" s="429"/>
      <c r="X68" s="429"/>
      <c r="Y68" s="429"/>
      <c r="Z68" s="429"/>
    </row>
    <row r="69" spans="1:26" s="430" customFormat="1" ht="22.15" customHeight="1" x14ac:dyDescent="0.2">
      <c r="A69" s="434"/>
      <c r="B69" s="433">
        <v>4940523</v>
      </c>
      <c r="C69" s="439">
        <v>43706</v>
      </c>
      <c r="D69" s="651" t="s">
        <v>631</v>
      </c>
      <c r="E69" s="436" t="s">
        <v>629</v>
      </c>
      <c r="F69" s="433" t="s">
        <v>591</v>
      </c>
      <c r="G69" s="438">
        <f t="shared" si="4"/>
        <v>18643961</v>
      </c>
      <c r="H69" s="442">
        <v>18643961</v>
      </c>
      <c r="I69" s="432"/>
      <c r="J69" s="433"/>
      <c r="K69" s="429"/>
      <c r="L69" s="429"/>
      <c r="M69" s="429"/>
      <c r="N69" s="429"/>
      <c r="O69" s="429"/>
      <c r="P69" s="429"/>
      <c r="Q69" s="429"/>
      <c r="R69" s="429"/>
      <c r="S69" s="429"/>
      <c r="T69" s="429"/>
      <c r="U69" s="429"/>
      <c r="V69" s="429"/>
      <c r="W69" s="429"/>
      <c r="X69" s="429"/>
      <c r="Y69" s="429"/>
      <c r="Z69" s="429"/>
    </row>
    <row r="70" spans="1:26" s="430" customFormat="1" ht="24" x14ac:dyDescent="0.2">
      <c r="A70" s="434"/>
      <c r="B70" s="433">
        <v>4940243</v>
      </c>
      <c r="C70" s="439">
        <v>43706</v>
      </c>
      <c r="D70" s="652"/>
      <c r="E70" s="436" t="s">
        <v>629</v>
      </c>
      <c r="F70" s="433" t="s">
        <v>336</v>
      </c>
      <c r="G70" s="438">
        <f t="shared" si="4"/>
        <v>5979743</v>
      </c>
      <c r="H70" s="438">
        <v>5979743</v>
      </c>
      <c r="I70" s="432"/>
      <c r="J70" s="433"/>
      <c r="K70" s="429"/>
      <c r="L70" s="429"/>
      <c r="M70" s="429"/>
      <c r="N70" s="429"/>
      <c r="O70" s="429"/>
      <c r="P70" s="429"/>
      <c r="Q70" s="429"/>
      <c r="R70" s="429"/>
      <c r="S70" s="429"/>
      <c r="T70" s="429"/>
      <c r="U70" s="429"/>
      <c r="V70" s="429"/>
      <c r="W70" s="429"/>
      <c r="X70" s="429"/>
      <c r="Y70" s="429"/>
      <c r="Z70" s="429"/>
    </row>
    <row r="71" spans="1:26" s="430" customFormat="1" ht="12" x14ac:dyDescent="0.2">
      <c r="A71" s="434"/>
      <c r="B71" s="433"/>
      <c r="C71" s="439">
        <v>43676</v>
      </c>
      <c r="D71" s="653"/>
      <c r="E71" s="436" t="s">
        <v>594</v>
      </c>
      <c r="F71" s="436" t="s">
        <v>595</v>
      </c>
      <c r="G71" s="438">
        <f t="shared" si="4"/>
        <v>56653948</v>
      </c>
      <c r="H71" s="438">
        <v>56653948</v>
      </c>
      <c r="I71" s="432"/>
      <c r="J71" s="433"/>
      <c r="K71" s="429"/>
      <c r="L71" s="429"/>
      <c r="M71" s="429"/>
      <c r="N71" s="429"/>
      <c r="O71" s="429"/>
      <c r="P71" s="429"/>
      <c r="Q71" s="429"/>
      <c r="R71" s="429"/>
      <c r="S71" s="429"/>
      <c r="T71" s="429"/>
      <c r="U71" s="429"/>
      <c r="V71" s="429"/>
      <c r="W71" s="429"/>
      <c r="X71" s="429"/>
      <c r="Y71" s="429"/>
      <c r="Z71" s="429"/>
    </row>
    <row r="72" spans="1:26" s="430" customFormat="1" ht="25.15" customHeight="1" x14ac:dyDescent="0.2">
      <c r="A72" s="434"/>
      <c r="B72" s="433">
        <v>5203266</v>
      </c>
      <c r="C72" s="439">
        <v>43720</v>
      </c>
      <c r="D72" s="450" t="s">
        <v>632</v>
      </c>
      <c r="E72" s="436" t="s">
        <v>629</v>
      </c>
      <c r="F72" s="433" t="s">
        <v>336</v>
      </c>
      <c r="G72" s="438">
        <f t="shared" si="4"/>
        <v>8995870</v>
      </c>
      <c r="H72" s="442">
        <v>8995870</v>
      </c>
      <c r="I72" s="432"/>
      <c r="J72" s="433"/>
      <c r="K72" s="429"/>
      <c r="L72" s="429"/>
      <c r="M72" s="429"/>
      <c r="N72" s="429"/>
      <c r="O72" s="429"/>
      <c r="P72" s="429"/>
      <c r="Q72" s="429"/>
      <c r="R72" s="429"/>
      <c r="S72" s="429"/>
      <c r="T72" s="429"/>
      <c r="U72" s="429"/>
      <c r="V72" s="429"/>
      <c r="W72" s="429"/>
      <c r="X72" s="429"/>
      <c r="Y72" s="429"/>
      <c r="Z72" s="429"/>
    </row>
    <row r="73" spans="1:26" s="430" customFormat="1" ht="36" x14ac:dyDescent="0.2">
      <c r="A73" s="434"/>
      <c r="B73" s="433">
        <v>5203343</v>
      </c>
      <c r="C73" s="439">
        <v>43720</v>
      </c>
      <c r="D73" s="450" t="s">
        <v>632</v>
      </c>
      <c r="E73" s="436" t="s">
        <v>629</v>
      </c>
      <c r="F73" s="433" t="s">
        <v>591</v>
      </c>
      <c r="G73" s="438">
        <f t="shared" si="4"/>
        <v>81082182</v>
      </c>
      <c r="H73" s="442">
        <v>81082182</v>
      </c>
      <c r="I73" s="432"/>
      <c r="J73" s="433"/>
      <c r="K73" s="429"/>
      <c r="L73" s="429"/>
      <c r="M73" s="429"/>
      <c r="N73" s="429"/>
      <c r="O73" s="429"/>
      <c r="P73" s="429"/>
      <c r="Q73" s="429"/>
      <c r="R73" s="429"/>
      <c r="S73" s="429"/>
      <c r="T73" s="429"/>
      <c r="U73" s="429"/>
      <c r="V73" s="429"/>
      <c r="W73" s="429"/>
      <c r="X73" s="429"/>
      <c r="Y73" s="429"/>
      <c r="Z73" s="429"/>
    </row>
    <row r="74" spans="1:26" s="430" customFormat="1" ht="12" x14ac:dyDescent="0.2">
      <c r="A74" s="449">
        <v>5</v>
      </c>
      <c r="B74" s="428" t="s">
        <v>633</v>
      </c>
      <c r="C74" s="439"/>
      <c r="D74" s="436"/>
      <c r="E74" s="436"/>
      <c r="F74" s="433"/>
      <c r="G74" s="447">
        <f>G75</f>
        <v>155625000</v>
      </c>
      <c r="H74" s="451">
        <f>H75</f>
        <v>155625000</v>
      </c>
      <c r="I74" s="432"/>
      <c r="J74" s="433"/>
      <c r="K74" s="429"/>
      <c r="L74" s="429"/>
      <c r="M74" s="429"/>
      <c r="N74" s="429"/>
      <c r="O74" s="429"/>
      <c r="P74" s="429"/>
      <c r="Q74" s="429"/>
      <c r="R74" s="429"/>
      <c r="S74" s="429"/>
      <c r="T74" s="429"/>
      <c r="U74" s="429"/>
      <c r="V74" s="429"/>
      <c r="W74" s="429"/>
      <c r="X74" s="429"/>
      <c r="Y74" s="429"/>
      <c r="Z74" s="429"/>
    </row>
    <row r="75" spans="1:26" s="430" customFormat="1" ht="42.6" customHeight="1" x14ac:dyDescent="0.2">
      <c r="A75" s="434"/>
      <c r="B75" s="436" t="s">
        <v>634</v>
      </c>
      <c r="C75" s="439">
        <v>43682</v>
      </c>
      <c r="D75" s="644" t="s">
        <v>635</v>
      </c>
      <c r="E75" s="651" t="s">
        <v>517</v>
      </c>
      <c r="F75" s="644" t="s">
        <v>636</v>
      </c>
      <c r="G75" s="649">
        <v>155625000</v>
      </c>
      <c r="H75" s="649">
        <v>155625000</v>
      </c>
      <c r="I75" s="432"/>
      <c r="J75" s="433"/>
      <c r="K75" s="429"/>
      <c r="L75" s="429"/>
      <c r="M75" s="429"/>
      <c r="N75" s="429"/>
      <c r="O75" s="429"/>
      <c r="P75" s="429"/>
      <c r="Q75" s="429"/>
      <c r="R75" s="429"/>
      <c r="S75" s="429"/>
      <c r="T75" s="429"/>
      <c r="U75" s="429"/>
      <c r="V75" s="429"/>
      <c r="W75" s="429"/>
      <c r="X75" s="429"/>
      <c r="Y75" s="429"/>
      <c r="Z75" s="429"/>
    </row>
    <row r="76" spans="1:26" s="430" customFormat="1" ht="12" x14ac:dyDescent="0.2">
      <c r="A76" s="434"/>
      <c r="B76" s="436" t="s">
        <v>637</v>
      </c>
      <c r="C76" s="439">
        <v>43605</v>
      </c>
      <c r="D76" s="646"/>
      <c r="E76" s="652"/>
      <c r="F76" s="646"/>
      <c r="G76" s="650"/>
      <c r="H76" s="650"/>
      <c r="I76" s="432"/>
      <c r="J76" s="433"/>
      <c r="K76" s="429"/>
      <c r="L76" s="429"/>
      <c r="M76" s="429"/>
      <c r="N76" s="429"/>
      <c r="O76" s="429"/>
      <c r="P76" s="429"/>
      <c r="Q76" s="429"/>
      <c r="R76" s="429"/>
      <c r="S76" s="429"/>
      <c r="T76" s="429"/>
      <c r="U76" s="429"/>
      <c r="V76" s="429"/>
      <c r="W76" s="429"/>
      <c r="X76" s="429"/>
      <c r="Y76" s="429"/>
      <c r="Z76" s="429"/>
    </row>
    <row r="77" spans="1:26" s="430" customFormat="1" ht="12" x14ac:dyDescent="0.2">
      <c r="A77" s="434"/>
      <c r="B77" s="436" t="s">
        <v>638</v>
      </c>
      <c r="C77" s="439">
        <v>43614</v>
      </c>
      <c r="D77" s="645"/>
      <c r="E77" s="653"/>
      <c r="F77" s="645"/>
      <c r="G77" s="654"/>
      <c r="H77" s="654"/>
      <c r="I77" s="432"/>
      <c r="J77" s="433"/>
      <c r="K77" s="429"/>
      <c r="L77" s="429"/>
      <c r="M77" s="429"/>
      <c r="N77" s="429"/>
      <c r="O77" s="429"/>
      <c r="P77" s="429"/>
      <c r="Q77" s="429"/>
      <c r="R77" s="429"/>
      <c r="S77" s="429"/>
      <c r="T77" s="429"/>
      <c r="U77" s="429"/>
      <c r="V77" s="429"/>
      <c r="W77" s="429"/>
      <c r="X77" s="429"/>
      <c r="Y77" s="429"/>
      <c r="Z77" s="429"/>
    </row>
    <row r="78" spans="1:26" s="430" customFormat="1" ht="12" x14ac:dyDescent="0.2">
      <c r="A78" s="434">
        <v>6</v>
      </c>
      <c r="B78" s="428" t="s">
        <v>639</v>
      </c>
      <c r="C78" s="433"/>
      <c r="D78" s="433"/>
      <c r="E78" s="433"/>
      <c r="F78" s="433"/>
      <c r="G78" s="426">
        <f>SUM(G79:G84)</f>
        <v>53271389</v>
      </c>
      <c r="H78" s="426">
        <f>SUM(H79:H84)</f>
        <v>53271389</v>
      </c>
      <c r="I78" s="432"/>
      <c r="J78" s="433"/>
      <c r="K78" s="429"/>
      <c r="L78" s="429"/>
      <c r="M78" s="429"/>
      <c r="N78" s="429"/>
      <c r="O78" s="429"/>
      <c r="P78" s="429"/>
      <c r="Q78" s="429"/>
      <c r="R78" s="429"/>
      <c r="S78" s="429"/>
      <c r="T78" s="429"/>
      <c r="U78" s="429"/>
      <c r="V78" s="429"/>
      <c r="W78" s="429"/>
      <c r="X78" s="429"/>
      <c r="Y78" s="429"/>
      <c r="Z78" s="429"/>
    </row>
    <row r="79" spans="1:26" s="430" customFormat="1" ht="24" customHeight="1" x14ac:dyDescent="0.2">
      <c r="A79" s="647"/>
      <c r="B79" s="433">
        <v>3164381</v>
      </c>
      <c r="C79" s="439">
        <v>43705</v>
      </c>
      <c r="D79" s="644" t="s">
        <v>477</v>
      </c>
      <c r="E79" s="644" t="s">
        <v>502</v>
      </c>
      <c r="F79" s="647" t="s">
        <v>336</v>
      </c>
      <c r="G79" s="649">
        <v>9741104</v>
      </c>
      <c r="H79" s="649">
        <v>9741104</v>
      </c>
      <c r="I79" s="432"/>
      <c r="J79" s="433"/>
      <c r="K79" s="429"/>
      <c r="L79" s="429"/>
      <c r="M79" s="429"/>
      <c r="N79" s="429"/>
      <c r="O79" s="429"/>
      <c r="P79" s="429"/>
      <c r="Q79" s="429"/>
      <c r="R79" s="429"/>
      <c r="S79" s="429"/>
      <c r="T79" s="429"/>
      <c r="U79" s="429"/>
      <c r="V79" s="429"/>
      <c r="W79" s="429"/>
      <c r="X79" s="429"/>
      <c r="Y79" s="429"/>
      <c r="Z79" s="429"/>
    </row>
    <row r="80" spans="1:26" s="430" customFormat="1" ht="12" x14ac:dyDescent="0.2">
      <c r="A80" s="655"/>
      <c r="B80" s="433">
        <v>3262352</v>
      </c>
      <c r="C80" s="439">
        <v>43713</v>
      </c>
      <c r="D80" s="645"/>
      <c r="E80" s="645"/>
      <c r="F80" s="655"/>
      <c r="G80" s="650"/>
      <c r="H80" s="650"/>
      <c r="I80" s="432"/>
      <c r="J80" s="433"/>
      <c r="K80" s="429"/>
      <c r="L80" s="429"/>
      <c r="M80" s="429"/>
      <c r="N80" s="429"/>
      <c r="O80" s="429"/>
      <c r="P80" s="429"/>
      <c r="Q80" s="429"/>
      <c r="R80" s="429"/>
      <c r="S80" s="429"/>
      <c r="T80" s="429"/>
      <c r="U80" s="429"/>
      <c r="V80" s="429"/>
      <c r="W80" s="429"/>
      <c r="X80" s="429"/>
      <c r="Y80" s="429"/>
      <c r="Z80" s="429"/>
    </row>
    <row r="81" spans="1:26" s="430" customFormat="1" ht="12" x14ac:dyDescent="0.2">
      <c r="A81" s="434"/>
      <c r="B81" s="433">
        <v>3164381</v>
      </c>
      <c r="C81" s="439">
        <v>43705</v>
      </c>
      <c r="D81" s="644" t="s">
        <v>477</v>
      </c>
      <c r="E81" s="644" t="s">
        <v>502</v>
      </c>
      <c r="F81" s="647" t="s">
        <v>591</v>
      </c>
      <c r="G81" s="649">
        <v>40530285</v>
      </c>
      <c r="H81" s="649">
        <v>40530285</v>
      </c>
      <c r="I81" s="432"/>
      <c r="J81" s="433"/>
      <c r="K81" s="429"/>
      <c r="L81" s="429"/>
      <c r="M81" s="429"/>
      <c r="N81" s="429"/>
      <c r="O81" s="429"/>
      <c r="P81" s="429"/>
      <c r="Q81" s="429"/>
      <c r="R81" s="429"/>
      <c r="S81" s="429"/>
      <c r="T81" s="429"/>
      <c r="U81" s="429"/>
      <c r="V81" s="429"/>
      <c r="W81" s="429"/>
      <c r="X81" s="429"/>
      <c r="Y81" s="429"/>
      <c r="Z81" s="429"/>
    </row>
    <row r="82" spans="1:26" s="430" customFormat="1" ht="12" x14ac:dyDescent="0.2">
      <c r="A82" s="452"/>
      <c r="B82" s="453">
        <v>3262352</v>
      </c>
      <c r="C82" s="454">
        <v>43713</v>
      </c>
      <c r="D82" s="646"/>
      <c r="E82" s="646"/>
      <c r="F82" s="648"/>
      <c r="G82" s="650"/>
      <c r="H82" s="650"/>
      <c r="I82" s="455"/>
      <c r="J82" s="453"/>
      <c r="K82" s="456"/>
      <c r="L82" s="456"/>
      <c r="M82" s="456"/>
      <c r="N82" s="456"/>
      <c r="O82" s="456"/>
      <c r="P82" s="456"/>
      <c r="Q82" s="456"/>
      <c r="R82" s="456"/>
      <c r="S82" s="456"/>
      <c r="T82" s="456"/>
      <c r="U82" s="456"/>
      <c r="V82" s="456"/>
      <c r="W82" s="456"/>
      <c r="X82" s="429"/>
      <c r="Y82" s="429"/>
      <c r="Z82" s="429"/>
    </row>
    <row r="83" spans="1:26" s="430" customFormat="1" ht="31.9" customHeight="1" x14ac:dyDescent="0.2">
      <c r="A83" s="434"/>
      <c r="B83" s="640" t="s">
        <v>640</v>
      </c>
      <c r="C83" s="642">
        <v>43727</v>
      </c>
      <c r="D83" s="644" t="s">
        <v>474</v>
      </c>
      <c r="E83" s="644" t="s">
        <v>502</v>
      </c>
      <c r="F83" s="457" t="s">
        <v>591</v>
      </c>
      <c r="G83" s="438">
        <f>H83+I83+P83+W83</f>
        <v>1500000</v>
      </c>
      <c r="H83" s="458">
        <v>1500000</v>
      </c>
      <c r="I83" s="433"/>
      <c r="J83" s="433"/>
      <c r="K83" s="429"/>
      <c r="L83" s="429"/>
      <c r="M83" s="429"/>
      <c r="N83" s="429"/>
      <c r="O83" s="429"/>
      <c r="P83" s="429"/>
      <c r="Q83" s="429"/>
      <c r="R83" s="429"/>
      <c r="S83" s="429"/>
      <c r="T83" s="429"/>
      <c r="U83" s="429"/>
      <c r="V83" s="429"/>
      <c r="W83" s="429"/>
      <c r="X83" s="429"/>
      <c r="Y83" s="429"/>
      <c r="Z83" s="429"/>
    </row>
    <row r="84" spans="1:26" s="430" customFormat="1" ht="12" x14ac:dyDescent="0.2">
      <c r="A84" s="434"/>
      <c r="B84" s="641"/>
      <c r="C84" s="643"/>
      <c r="D84" s="645"/>
      <c r="E84" s="645"/>
      <c r="F84" s="433" t="s">
        <v>336</v>
      </c>
      <c r="G84" s="438">
        <f>H84+I84+P84+W84</f>
        <v>1500000</v>
      </c>
      <c r="H84" s="458">
        <v>1500000</v>
      </c>
      <c r="I84" s="433"/>
      <c r="J84" s="433"/>
      <c r="K84" s="429"/>
      <c r="L84" s="429"/>
      <c r="M84" s="429"/>
      <c r="N84" s="429"/>
      <c r="O84" s="429"/>
      <c r="P84" s="429"/>
      <c r="Q84" s="429"/>
      <c r="R84" s="429"/>
      <c r="S84" s="429"/>
      <c r="T84" s="429"/>
      <c r="U84" s="429"/>
      <c r="V84" s="429"/>
      <c r="W84" s="429"/>
      <c r="X84" s="429"/>
      <c r="Y84" s="429"/>
      <c r="Z84" s="429"/>
    </row>
    <row r="85" spans="1:26" s="297" customFormat="1" ht="15" customHeight="1" x14ac:dyDescent="0.2">
      <c r="A85" s="335" t="s">
        <v>18</v>
      </c>
      <c r="B85" s="660" t="s">
        <v>451</v>
      </c>
      <c r="C85" s="660"/>
      <c r="D85" s="660"/>
      <c r="E85" s="330"/>
      <c r="F85" s="330"/>
      <c r="G85" s="329">
        <f>G86+G121</f>
        <v>81110865038</v>
      </c>
      <c r="H85" s="329">
        <f t="shared" ref="H85:Y85" si="5">H86+H121</f>
        <v>0</v>
      </c>
      <c r="I85" s="329">
        <f t="shared" si="5"/>
        <v>79871984438</v>
      </c>
      <c r="J85" s="329">
        <f t="shared" si="5"/>
        <v>0</v>
      </c>
      <c r="K85" s="329">
        <f t="shared" si="5"/>
        <v>0</v>
      </c>
      <c r="L85" s="329">
        <f t="shared" si="5"/>
        <v>79871984438</v>
      </c>
      <c r="M85" s="329">
        <f t="shared" si="5"/>
        <v>394500000</v>
      </c>
      <c r="N85" s="329">
        <f t="shared" si="5"/>
        <v>0</v>
      </c>
      <c r="O85" s="329">
        <f t="shared" si="5"/>
        <v>0</v>
      </c>
      <c r="P85" s="329">
        <f t="shared" si="5"/>
        <v>0</v>
      </c>
      <c r="Q85" s="329">
        <f t="shared" si="5"/>
        <v>0</v>
      </c>
      <c r="R85" s="329">
        <f t="shared" si="5"/>
        <v>0</v>
      </c>
      <c r="S85" s="329">
        <f t="shared" si="5"/>
        <v>0</v>
      </c>
      <c r="T85" s="329">
        <f t="shared" si="5"/>
        <v>0</v>
      </c>
      <c r="U85" s="329">
        <f t="shared" si="5"/>
        <v>0</v>
      </c>
      <c r="V85" s="329">
        <f t="shared" si="5"/>
        <v>0</v>
      </c>
      <c r="W85" s="329">
        <f t="shared" si="5"/>
        <v>0</v>
      </c>
      <c r="X85" s="329">
        <f t="shared" si="5"/>
        <v>220000000</v>
      </c>
      <c r="Y85" s="329">
        <f t="shared" si="5"/>
        <v>624380600</v>
      </c>
      <c r="Z85" s="296"/>
    </row>
    <row r="86" spans="1:26" s="297" customFormat="1" ht="15" customHeight="1" x14ac:dyDescent="0.2">
      <c r="A86" s="335" t="s">
        <v>6</v>
      </c>
      <c r="B86" s="659" t="str">
        <f>'PB02'!B13</f>
        <v>NSĐP năm 2018</v>
      </c>
      <c r="C86" s="660"/>
      <c r="D86" s="660"/>
      <c r="E86" s="330"/>
      <c r="F86" s="330"/>
      <c r="G86" s="329">
        <f>G87+G98+G103+G113+G115+G116+G117+G119</f>
        <v>81005622038</v>
      </c>
      <c r="H86" s="329">
        <f t="shared" ref="H86:Y86" si="6">H87+H98+H103+H113+H115+H116+H117+H119</f>
        <v>0</v>
      </c>
      <c r="I86" s="329">
        <f t="shared" si="6"/>
        <v>79766741438</v>
      </c>
      <c r="J86" s="329">
        <f t="shared" si="6"/>
        <v>0</v>
      </c>
      <c r="K86" s="329">
        <f t="shared" si="6"/>
        <v>0</v>
      </c>
      <c r="L86" s="329">
        <f t="shared" si="6"/>
        <v>79766741438</v>
      </c>
      <c r="M86" s="329">
        <f t="shared" si="6"/>
        <v>394500000</v>
      </c>
      <c r="N86" s="329">
        <f t="shared" si="6"/>
        <v>0</v>
      </c>
      <c r="O86" s="329">
        <f t="shared" si="6"/>
        <v>0</v>
      </c>
      <c r="P86" s="329">
        <f t="shared" si="6"/>
        <v>0</v>
      </c>
      <c r="Q86" s="329">
        <f t="shared" si="6"/>
        <v>0</v>
      </c>
      <c r="R86" s="329">
        <f t="shared" si="6"/>
        <v>0</v>
      </c>
      <c r="S86" s="329">
        <f t="shared" si="6"/>
        <v>0</v>
      </c>
      <c r="T86" s="329">
        <f t="shared" si="6"/>
        <v>0</v>
      </c>
      <c r="U86" s="329">
        <f t="shared" si="6"/>
        <v>0</v>
      </c>
      <c r="V86" s="329">
        <f t="shared" si="6"/>
        <v>0</v>
      </c>
      <c r="W86" s="329">
        <f t="shared" si="6"/>
        <v>0</v>
      </c>
      <c r="X86" s="329">
        <f t="shared" si="6"/>
        <v>220000000</v>
      </c>
      <c r="Y86" s="329">
        <f t="shared" si="6"/>
        <v>624380600</v>
      </c>
      <c r="Z86" s="296"/>
    </row>
    <row r="87" spans="1:26" s="324" customFormat="1" ht="22.5" customHeight="1" x14ac:dyDescent="0.2">
      <c r="A87" s="325">
        <v>1</v>
      </c>
      <c r="B87" s="661" t="s">
        <v>17</v>
      </c>
      <c r="C87" s="662"/>
      <c r="D87" s="663"/>
      <c r="E87" s="309"/>
      <c r="F87" s="309"/>
      <c r="G87" s="332">
        <f>SUM(G88:G97)</f>
        <v>65604000000</v>
      </c>
      <c r="H87" s="332">
        <f t="shared" ref="H87:Y87" si="7">SUM(H88:H97)</f>
        <v>0</v>
      </c>
      <c r="I87" s="332">
        <f t="shared" si="7"/>
        <v>65384000000</v>
      </c>
      <c r="J87" s="332">
        <f t="shared" si="7"/>
        <v>0</v>
      </c>
      <c r="K87" s="332">
        <f t="shared" si="7"/>
        <v>0</v>
      </c>
      <c r="L87" s="332">
        <f t="shared" si="7"/>
        <v>65384000000</v>
      </c>
      <c r="M87" s="332">
        <f t="shared" si="7"/>
        <v>0</v>
      </c>
      <c r="N87" s="332">
        <f t="shared" si="7"/>
        <v>0</v>
      </c>
      <c r="O87" s="332">
        <f t="shared" si="7"/>
        <v>0</v>
      </c>
      <c r="P87" s="332">
        <f t="shared" si="7"/>
        <v>0</v>
      </c>
      <c r="Q87" s="332">
        <f t="shared" si="7"/>
        <v>0</v>
      </c>
      <c r="R87" s="332">
        <f t="shared" si="7"/>
        <v>0</v>
      </c>
      <c r="S87" s="332">
        <f t="shared" si="7"/>
        <v>0</v>
      </c>
      <c r="T87" s="332">
        <f t="shared" si="7"/>
        <v>0</v>
      </c>
      <c r="U87" s="332">
        <f t="shared" si="7"/>
        <v>0</v>
      </c>
      <c r="V87" s="332">
        <f t="shared" si="7"/>
        <v>0</v>
      </c>
      <c r="W87" s="332">
        <f t="shared" si="7"/>
        <v>0</v>
      </c>
      <c r="X87" s="332">
        <f t="shared" si="7"/>
        <v>220000000</v>
      </c>
      <c r="Y87" s="332">
        <f t="shared" si="7"/>
        <v>0</v>
      </c>
      <c r="Z87" s="323"/>
    </row>
    <row r="88" spans="1:26" s="297" customFormat="1" ht="36" x14ac:dyDescent="0.2">
      <c r="A88" s="311" t="s">
        <v>9</v>
      </c>
      <c r="B88" s="292" t="s">
        <v>515</v>
      </c>
      <c r="C88" s="293">
        <v>43704</v>
      </c>
      <c r="D88" s="331" t="s">
        <v>566</v>
      </c>
      <c r="E88" s="295" t="str">
        <f t="shared" ref="E88:E96" si="8">"KBNN "&amp;D88</f>
        <v>KBNN TP Hòa Bình</v>
      </c>
      <c r="F88" s="318" t="s">
        <v>569</v>
      </c>
      <c r="G88" s="290">
        <f t="shared" ref="G88" si="9">H88+I88+P88+Y88</f>
        <v>2520000000</v>
      </c>
      <c r="H88" s="290">
        <v>0</v>
      </c>
      <c r="I88" s="290">
        <f t="shared" ref="I88" si="10">J88+K88+L88+M88+N88+O88</f>
        <v>2520000000</v>
      </c>
      <c r="J88" s="290"/>
      <c r="K88" s="290"/>
      <c r="L88" s="290">
        <v>2520000000</v>
      </c>
      <c r="M88" s="290"/>
      <c r="N88" s="290"/>
      <c r="O88" s="290"/>
      <c r="P88" s="290">
        <f t="shared" ref="P88" si="11">Q88+R88+S88+T88+U88+W88+V88</f>
        <v>0</v>
      </c>
      <c r="Q88" s="290"/>
      <c r="R88" s="290"/>
      <c r="S88" s="290"/>
      <c r="T88" s="290"/>
      <c r="U88" s="290"/>
      <c r="V88" s="290"/>
      <c r="W88" s="290"/>
      <c r="X88" s="290"/>
      <c r="Y88" s="290"/>
      <c r="Z88" s="296"/>
    </row>
    <row r="89" spans="1:26" s="297" customFormat="1" ht="36" x14ac:dyDescent="0.2">
      <c r="A89" s="311" t="s">
        <v>10</v>
      </c>
      <c r="B89" s="292" t="s">
        <v>515</v>
      </c>
      <c r="C89" s="293">
        <v>43699</v>
      </c>
      <c r="D89" s="331" t="s">
        <v>465</v>
      </c>
      <c r="E89" s="295" t="str">
        <f t="shared" si="8"/>
        <v>KBNN Huyện Đà Bắc</v>
      </c>
      <c r="F89" s="318" t="s">
        <v>569</v>
      </c>
      <c r="G89" s="290">
        <f t="shared" ref="G89" si="12">H89+I89+P89+Y89</f>
        <v>440000000</v>
      </c>
      <c r="H89" s="290">
        <v>0</v>
      </c>
      <c r="I89" s="290">
        <f t="shared" ref="I89" si="13">J89+K89+L89+M89+N89+O89</f>
        <v>440000000</v>
      </c>
      <c r="J89" s="290"/>
      <c r="K89" s="290"/>
      <c r="L89" s="290">
        <v>440000000</v>
      </c>
      <c r="M89" s="290"/>
      <c r="N89" s="290"/>
      <c r="O89" s="290"/>
      <c r="P89" s="290">
        <f t="shared" ref="P89" si="14">Q89+R89+S89+T89+U89+W89+V89</f>
        <v>0</v>
      </c>
      <c r="Q89" s="290"/>
      <c r="R89" s="290"/>
      <c r="S89" s="290"/>
      <c r="T89" s="290"/>
      <c r="U89" s="290"/>
      <c r="V89" s="290"/>
      <c r="W89" s="290"/>
      <c r="X89" s="290"/>
      <c r="Y89" s="290"/>
      <c r="Z89" s="296"/>
    </row>
    <row r="90" spans="1:26" s="297" customFormat="1" ht="36" x14ac:dyDescent="0.2">
      <c r="A90" s="311" t="s">
        <v>11</v>
      </c>
      <c r="B90" s="292" t="s">
        <v>515</v>
      </c>
      <c r="C90" s="293">
        <v>43692</v>
      </c>
      <c r="D90" s="331" t="s">
        <v>567</v>
      </c>
      <c r="E90" s="295" t="str">
        <f t="shared" si="8"/>
        <v>KBNN Huyện Lạc Thủy</v>
      </c>
      <c r="F90" s="318" t="s">
        <v>569</v>
      </c>
      <c r="G90" s="290">
        <f t="shared" ref="G90" si="15">H90+I90+P90+Y90</f>
        <v>760000000</v>
      </c>
      <c r="H90" s="290">
        <v>0</v>
      </c>
      <c r="I90" s="290">
        <f t="shared" ref="I90" si="16">J90+K90+L90+M90+N90+O90</f>
        <v>760000000</v>
      </c>
      <c r="J90" s="290"/>
      <c r="K90" s="290"/>
      <c r="L90" s="290">
        <v>760000000</v>
      </c>
      <c r="M90" s="290"/>
      <c r="N90" s="290"/>
      <c r="O90" s="290"/>
      <c r="P90" s="290">
        <f t="shared" ref="P90" si="17">Q90+R90+S90+T90+U90+W90+V90</f>
        <v>0</v>
      </c>
      <c r="Q90" s="290"/>
      <c r="R90" s="290"/>
      <c r="S90" s="290"/>
      <c r="T90" s="290"/>
      <c r="U90" s="290"/>
      <c r="V90" s="290"/>
      <c r="W90" s="290"/>
      <c r="X90" s="290"/>
      <c r="Y90" s="290"/>
      <c r="Z90" s="296"/>
    </row>
    <row r="91" spans="1:26" s="297" customFormat="1" ht="36" x14ac:dyDescent="0.2">
      <c r="A91" s="311" t="s">
        <v>12</v>
      </c>
      <c r="B91" s="292" t="s">
        <v>570</v>
      </c>
      <c r="C91" s="293">
        <v>43690</v>
      </c>
      <c r="D91" s="331" t="s">
        <v>466</v>
      </c>
      <c r="E91" s="295" t="str">
        <f t="shared" si="8"/>
        <v>KBNN Huyện Tân Lạc</v>
      </c>
      <c r="F91" s="318" t="s">
        <v>569</v>
      </c>
      <c r="G91" s="290">
        <f t="shared" ref="G91" si="18">H91+I91+P91+Y91</f>
        <v>800000000</v>
      </c>
      <c r="H91" s="290">
        <v>0</v>
      </c>
      <c r="I91" s="290">
        <f t="shared" ref="I91" si="19">J91+K91+L91+M91+N91+O91</f>
        <v>800000000</v>
      </c>
      <c r="J91" s="290"/>
      <c r="K91" s="290"/>
      <c r="L91" s="290">
        <v>800000000</v>
      </c>
      <c r="M91" s="290"/>
      <c r="N91" s="290"/>
      <c r="O91" s="290"/>
      <c r="P91" s="290">
        <f t="shared" ref="P91" si="20">Q91+R91+S91+T91+U91+W91+V91</f>
        <v>0</v>
      </c>
      <c r="Q91" s="290"/>
      <c r="R91" s="290"/>
      <c r="S91" s="290"/>
      <c r="T91" s="290"/>
      <c r="U91" s="290"/>
      <c r="V91" s="290"/>
      <c r="W91" s="290"/>
      <c r="X91" s="290"/>
      <c r="Y91" s="290"/>
      <c r="Z91" s="296"/>
    </row>
    <row r="92" spans="1:26" s="297" customFormat="1" ht="36" x14ac:dyDescent="0.2">
      <c r="A92" s="311" t="s">
        <v>13</v>
      </c>
      <c r="B92" s="292" t="s">
        <v>571</v>
      </c>
      <c r="C92" s="293">
        <v>43691</v>
      </c>
      <c r="D92" s="331" t="s">
        <v>467</v>
      </c>
      <c r="E92" s="295" t="str">
        <f t="shared" si="8"/>
        <v>KBNN Huyện Mai Châu</v>
      </c>
      <c r="F92" s="318" t="s">
        <v>569</v>
      </c>
      <c r="G92" s="290">
        <f t="shared" ref="G92" si="21">H92+I92+P92+Y92</f>
        <v>22804000000</v>
      </c>
      <c r="H92" s="290">
        <v>0</v>
      </c>
      <c r="I92" s="290">
        <f t="shared" ref="I92" si="22">J92+K92+L92+M92+N92+O92</f>
        <v>22804000000</v>
      </c>
      <c r="J92" s="290"/>
      <c r="K92" s="290"/>
      <c r="L92" s="290">
        <v>22804000000</v>
      </c>
      <c r="M92" s="290"/>
      <c r="N92" s="290"/>
      <c r="O92" s="290"/>
      <c r="P92" s="290">
        <f t="shared" ref="P92" si="23">Q92+R92+S92+T92+U92+W92+V92</f>
        <v>0</v>
      </c>
      <c r="Q92" s="290"/>
      <c r="R92" s="290"/>
      <c r="S92" s="290"/>
      <c r="T92" s="290"/>
      <c r="U92" s="290"/>
      <c r="V92" s="290"/>
      <c r="W92" s="290"/>
      <c r="X92" s="290"/>
      <c r="Y92" s="290"/>
      <c r="Z92" s="296"/>
    </row>
    <row r="93" spans="1:26" s="297" customFormat="1" ht="36" x14ac:dyDescent="0.2">
      <c r="A93" s="311" t="s">
        <v>14</v>
      </c>
      <c r="B93" s="292" t="s">
        <v>515</v>
      </c>
      <c r="C93" s="293">
        <v>43824</v>
      </c>
      <c r="D93" s="331" t="s">
        <v>568</v>
      </c>
      <c r="E93" s="295" t="str">
        <f t="shared" si="8"/>
        <v>KBNN Huyện Yên Thủy</v>
      </c>
      <c r="F93" s="318" t="s">
        <v>569</v>
      </c>
      <c r="G93" s="290">
        <f t="shared" ref="G93" si="24">H93+I93+P93+Y93</f>
        <v>2240000000</v>
      </c>
      <c r="H93" s="290">
        <v>0</v>
      </c>
      <c r="I93" s="290">
        <f t="shared" ref="I93" si="25">J93+K93+L93+M93+N93+O93</f>
        <v>2240000000</v>
      </c>
      <c r="J93" s="290"/>
      <c r="K93" s="290"/>
      <c r="L93" s="290">
        <v>2240000000</v>
      </c>
      <c r="M93" s="290"/>
      <c r="N93" s="290"/>
      <c r="O93" s="290"/>
      <c r="P93" s="290">
        <f t="shared" ref="P93" si="26">Q93+R93+S93+T93+U93+W93+V93</f>
        <v>0</v>
      </c>
      <c r="Q93" s="290"/>
      <c r="R93" s="290"/>
      <c r="S93" s="290"/>
      <c r="T93" s="290"/>
      <c r="U93" s="290"/>
      <c r="V93" s="290"/>
      <c r="W93" s="290"/>
      <c r="X93" s="290"/>
      <c r="Y93" s="290"/>
      <c r="Z93" s="296"/>
    </row>
    <row r="94" spans="1:26" s="297" customFormat="1" ht="36" x14ac:dyDescent="0.2">
      <c r="A94" s="311" t="s">
        <v>15</v>
      </c>
      <c r="B94" s="292" t="s">
        <v>515</v>
      </c>
      <c r="C94" s="293"/>
      <c r="D94" s="331" t="s">
        <v>568</v>
      </c>
      <c r="E94" s="295" t="str">
        <f t="shared" si="8"/>
        <v>KBNN Huyện Yên Thủy</v>
      </c>
      <c r="F94" s="318" t="s">
        <v>569</v>
      </c>
      <c r="G94" s="290">
        <f t="shared" ref="G94" si="27">H94+I94+P94+Y94</f>
        <v>1440000000</v>
      </c>
      <c r="H94" s="290">
        <v>0</v>
      </c>
      <c r="I94" s="290">
        <f t="shared" ref="I94" si="28">J94+K94+L94+M94+N94+O94</f>
        <v>1440000000</v>
      </c>
      <c r="J94" s="290"/>
      <c r="K94" s="290"/>
      <c r="L94" s="290">
        <v>1440000000</v>
      </c>
      <c r="M94" s="290"/>
      <c r="N94" s="290"/>
      <c r="O94" s="290"/>
      <c r="P94" s="290">
        <f t="shared" ref="P94" si="29">Q94+R94+S94+T94+U94+W94+V94</f>
        <v>0</v>
      </c>
      <c r="Q94" s="290"/>
      <c r="R94" s="290"/>
      <c r="S94" s="290"/>
      <c r="T94" s="290"/>
      <c r="U94" s="290"/>
      <c r="V94" s="290"/>
      <c r="W94" s="290"/>
      <c r="X94" s="290"/>
      <c r="Y94" s="290"/>
      <c r="Z94" s="296"/>
    </row>
    <row r="95" spans="1:26" s="297" customFormat="1" ht="35.25" customHeight="1" x14ac:dyDescent="0.2">
      <c r="A95" s="311" t="s">
        <v>16</v>
      </c>
      <c r="B95" s="292" t="s">
        <v>570</v>
      </c>
      <c r="C95" s="293">
        <v>43691</v>
      </c>
      <c r="D95" s="331" t="s">
        <v>468</v>
      </c>
      <c r="E95" s="295" t="str">
        <f t="shared" si="8"/>
        <v>KBNN Huyện Cao Phong</v>
      </c>
      <c r="F95" s="318" t="s">
        <v>569</v>
      </c>
      <c r="G95" s="290">
        <f t="shared" ref="G95" si="30">H95+I95+P95+Y95</f>
        <v>20260000000</v>
      </c>
      <c r="H95" s="290">
        <v>0</v>
      </c>
      <c r="I95" s="290">
        <f t="shared" ref="I95" si="31">J95+K95+L95+M95+N95+O95</f>
        <v>20260000000</v>
      </c>
      <c r="J95" s="290"/>
      <c r="K95" s="290"/>
      <c r="L95" s="290">
        <v>20260000000</v>
      </c>
      <c r="M95" s="290"/>
      <c r="N95" s="290"/>
      <c r="O95" s="290"/>
      <c r="P95" s="290">
        <f t="shared" ref="P95" si="32">Q95+R95+S95+T95+U95+W95+V95</f>
        <v>0</v>
      </c>
      <c r="Q95" s="290"/>
      <c r="R95" s="290"/>
      <c r="S95" s="290"/>
      <c r="T95" s="290"/>
      <c r="U95" s="290"/>
      <c r="V95" s="290"/>
      <c r="W95" s="290"/>
      <c r="X95" s="290"/>
      <c r="Y95" s="290"/>
      <c r="Z95" s="296"/>
    </row>
    <row r="96" spans="1:26" s="297" customFormat="1" ht="36" x14ac:dyDescent="0.2">
      <c r="A96" s="311" t="s">
        <v>19</v>
      </c>
      <c r="B96" s="292" t="s">
        <v>515</v>
      </c>
      <c r="C96" s="293">
        <v>43704</v>
      </c>
      <c r="D96" s="331" t="s">
        <v>469</v>
      </c>
      <c r="E96" s="295" t="str">
        <f t="shared" si="8"/>
        <v>KBNN Huyện Lạc Sơn</v>
      </c>
      <c r="F96" s="318" t="s">
        <v>569</v>
      </c>
      <c r="G96" s="290">
        <f t="shared" ref="G96" si="33">H96+I96+P96+Y96</f>
        <v>14120000000</v>
      </c>
      <c r="H96" s="290">
        <v>0</v>
      </c>
      <c r="I96" s="290">
        <f t="shared" ref="I96" si="34">J96+K96+L96+M96+N96+O96</f>
        <v>14120000000</v>
      </c>
      <c r="J96" s="290"/>
      <c r="K96" s="290"/>
      <c r="L96" s="290">
        <v>14120000000</v>
      </c>
      <c r="M96" s="290"/>
      <c r="N96" s="290"/>
      <c r="O96" s="290"/>
      <c r="P96" s="290">
        <f t="shared" ref="P96" si="35">Q96+R96+S96+T96+U96+W96+V96</f>
        <v>0</v>
      </c>
      <c r="Q96" s="290"/>
      <c r="R96" s="290"/>
      <c r="S96" s="290"/>
      <c r="T96" s="290"/>
      <c r="U96" s="290"/>
      <c r="V96" s="290"/>
      <c r="W96" s="290"/>
      <c r="X96" s="290"/>
      <c r="Y96" s="290"/>
      <c r="Z96" s="296"/>
    </row>
    <row r="97" spans="1:26" s="297" customFormat="1" ht="24" x14ac:dyDescent="0.2">
      <c r="A97" s="311" t="s">
        <v>20</v>
      </c>
      <c r="B97" s="292" t="s">
        <v>583</v>
      </c>
      <c r="C97" s="293">
        <v>43622</v>
      </c>
      <c r="D97" s="331" t="s">
        <v>584</v>
      </c>
      <c r="E97" s="295" t="s">
        <v>547</v>
      </c>
      <c r="F97" s="318" t="s">
        <v>585</v>
      </c>
      <c r="G97" s="290">
        <f>H97+I97+P97+Y97+X97</f>
        <v>220000000</v>
      </c>
      <c r="H97" s="290">
        <v>0</v>
      </c>
      <c r="I97" s="290">
        <f t="shared" ref="I97" si="36">J97+K97+L97+M97+N97+O97</f>
        <v>0</v>
      </c>
      <c r="J97" s="290"/>
      <c r="K97" s="290"/>
      <c r="L97" s="290"/>
      <c r="M97" s="290"/>
      <c r="N97" s="290"/>
      <c r="O97" s="290"/>
      <c r="P97" s="290">
        <f t="shared" ref="P97" si="37">Q97+R97+S97+T97+U97+W97+V97</f>
        <v>0</v>
      </c>
      <c r="Q97" s="290"/>
      <c r="R97" s="290"/>
      <c r="S97" s="290"/>
      <c r="T97" s="290"/>
      <c r="U97" s="290"/>
      <c r="V97" s="290"/>
      <c r="W97" s="290"/>
      <c r="X97" s="290">
        <v>220000000</v>
      </c>
      <c r="Y97" s="290"/>
      <c r="Z97" s="296"/>
    </row>
    <row r="98" spans="1:26" s="324" customFormat="1" ht="22.5" customHeight="1" x14ac:dyDescent="0.2">
      <c r="A98" s="325">
        <v>2</v>
      </c>
      <c r="B98" s="661" t="str">
        <f>'PB02'!B14</f>
        <v>Huyện Lương Sơn</v>
      </c>
      <c r="C98" s="662"/>
      <c r="D98" s="663"/>
      <c r="E98" s="309"/>
      <c r="F98" s="309"/>
      <c r="G98" s="332">
        <f>SUM(G99:G102)</f>
        <v>6761022115</v>
      </c>
      <c r="H98" s="332">
        <f t="shared" ref="H98:Y98" si="38">SUM(H99:H102)</f>
        <v>0</v>
      </c>
      <c r="I98" s="332">
        <f t="shared" si="38"/>
        <v>6563544515</v>
      </c>
      <c r="J98" s="332">
        <f t="shared" si="38"/>
        <v>0</v>
      </c>
      <c r="K98" s="332">
        <f t="shared" si="38"/>
        <v>0</v>
      </c>
      <c r="L98" s="332">
        <f t="shared" si="38"/>
        <v>6563544515</v>
      </c>
      <c r="M98" s="332">
        <f t="shared" si="38"/>
        <v>0</v>
      </c>
      <c r="N98" s="332">
        <f t="shared" si="38"/>
        <v>0</v>
      </c>
      <c r="O98" s="332">
        <f t="shared" si="38"/>
        <v>0</v>
      </c>
      <c r="P98" s="332">
        <f t="shared" si="38"/>
        <v>0</v>
      </c>
      <c r="Q98" s="332">
        <f t="shared" si="38"/>
        <v>0</v>
      </c>
      <c r="R98" s="332">
        <f t="shared" si="38"/>
        <v>0</v>
      </c>
      <c r="S98" s="332">
        <f t="shared" si="38"/>
        <v>0</v>
      </c>
      <c r="T98" s="332">
        <f t="shared" si="38"/>
        <v>0</v>
      </c>
      <c r="U98" s="332">
        <f t="shared" si="38"/>
        <v>0</v>
      </c>
      <c r="V98" s="332">
        <f t="shared" si="38"/>
        <v>0</v>
      </c>
      <c r="W98" s="332">
        <f t="shared" si="38"/>
        <v>0</v>
      </c>
      <c r="X98" s="332"/>
      <c r="Y98" s="332">
        <f t="shared" si="38"/>
        <v>197477600</v>
      </c>
      <c r="Z98" s="323"/>
    </row>
    <row r="99" spans="1:26" s="297" customFormat="1" ht="156" x14ac:dyDescent="0.2">
      <c r="A99" s="311" t="s">
        <v>31</v>
      </c>
      <c r="B99" s="292" t="s">
        <v>515</v>
      </c>
      <c r="C99" s="293">
        <v>43696</v>
      </c>
      <c r="D99" s="294" t="s">
        <v>516</v>
      </c>
      <c r="E99" s="295" t="s">
        <v>517</v>
      </c>
      <c r="F99" s="319" t="s">
        <v>518</v>
      </c>
      <c r="G99" s="290">
        <f>H99+I99+P99+Y99</f>
        <v>6563544515</v>
      </c>
      <c r="H99" s="290"/>
      <c r="I99" s="290">
        <f>J99+K99+L99+M99+N99+O99</f>
        <v>6563544515</v>
      </c>
      <c r="J99" s="290"/>
      <c r="K99" s="290"/>
      <c r="L99" s="290">
        <v>6563544515</v>
      </c>
      <c r="M99" s="290"/>
      <c r="N99" s="290"/>
      <c r="O99" s="290"/>
      <c r="P99" s="290">
        <f>Q99+R99+S99+T99+U99+W99+V99</f>
        <v>0</v>
      </c>
      <c r="Q99" s="290"/>
      <c r="R99" s="290"/>
      <c r="S99" s="290"/>
      <c r="T99" s="290"/>
      <c r="U99" s="290"/>
      <c r="V99" s="290"/>
      <c r="W99" s="290"/>
      <c r="X99" s="290"/>
      <c r="Y99" s="290"/>
      <c r="Z99" s="296"/>
    </row>
    <row r="100" spans="1:26" s="297" customFormat="1" ht="24" x14ac:dyDescent="0.2">
      <c r="A100" s="311" t="s">
        <v>32</v>
      </c>
      <c r="B100" s="292" t="s">
        <v>464</v>
      </c>
      <c r="C100" s="293">
        <v>43635</v>
      </c>
      <c r="D100" s="294" t="s">
        <v>519</v>
      </c>
      <c r="E100" s="295" t="s">
        <v>517</v>
      </c>
      <c r="F100" s="318" t="s">
        <v>520</v>
      </c>
      <c r="G100" s="290">
        <f>H100+I100+P100+Y100</f>
        <v>47462000</v>
      </c>
      <c r="H100" s="290"/>
      <c r="I100" s="290">
        <f>J100+K100+L100+M100+N100+O100</f>
        <v>0</v>
      </c>
      <c r="J100" s="290"/>
      <c r="K100" s="290"/>
      <c r="L100" s="290"/>
      <c r="M100" s="290"/>
      <c r="N100" s="290"/>
      <c r="O100" s="290"/>
      <c r="P100" s="290">
        <f>Q100+R100+S100+T100+U100+W100+V100</f>
        <v>0</v>
      </c>
      <c r="Q100" s="290"/>
      <c r="R100" s="290"/>
      <c r="S100" s="290"/>
      <c r="T100" s="290"/>
      <c r="U100" s="290"/>
      <c r="V100" s="290"/>
      <c r="W100" s="290"/>
      <c r="X100" s="290"/>
      <c r="Y100" s="290">
        <v>47462000</v>
      </c>
      <c r="Z100" s="296"/>
    </row>
    <row r="101" spans="1:26" s="297" customFormat="1" ht="24" x14ac:dyDescent="0.2">
      <c r="A101" s="311" t="s">
        <v>33</v>
      </c>
      <c r="B101" s="292" t="s">
        <v>464</v>
      </c>
      <c r="C101" s="293">
        <v>43635</v>
      </c>
      <c r="D101" s="294" t="s">
        <v>521</v>
      </c>
      <c r="E101" s="295" t="s">
        <v>517</v>
      </c>
      <c r="F101" s="318" t="s">
        <v>520</v>
      </c>
      <c r="G101" s="290">
        <f>H101+I101+P101+Y101</f>
        <v>20284400</v>
      </c>
      <c r="H101" s="290"/>
      <c r="I101" s="290">
        <f>J101+K101+L101+M101+N101+O101</f>
        <v>0</v>
      </c>
      <c r="J101" s="290"/>
      <c r="K101" s="290"/>
      <c r="L101" s="290"/>
      <c r="M101" s="290"/>
      <c r="N101" s="290"/>
      <c r="O101" s="290"/>
      <c r="P101" s="290">
        <f>Q101+R101+S101+T101+U101+W101+V101</f>
        <v>0</v>
      </c>
      <c r="Q101" s="290"/>
      <c r="R101" s="290"/>
      <c r="S101" s="290"/>
      <c r="T101" s="290"/>
      <c r="U101" s="290"/>
      <c r="V101" s="290"/>
      <c r="W101" s="290"/>
      <c r="X101" s="290"/>
      <c r="Y101" s="290">
        <v>20284400</v>
      </c>
      <c r="Z101" s="296"/>
    </row>
    <row r="102" spans="1:26" s="297" customFormat="1" ht="24" x14ac:dyDescent="0.2">
      <c r="A102" s="311" t="s">
        <v>34</v>
      </c>
      <c r="B102" s="292" t="s">
        <v>464</v>
      </c>
      <c r="C102" s="293"/>
      <c r="D102" s="294" t="s">
        <v>522</v>
      </c>
      <c r="E102" s="295" t="s">
        <v>517</v>
      </c>
      <c r="F102" s="318" t="s">
        <v>520</v>
      </c>
      <c r="G102" s="290">
        <f>H102+I102+P102+Y102</f>
        <v>129731200</v>
      </c>
      <c r="H102" s="290"/>
      <c r="I102" s="290">
        <f>J102+K102+L102+M102+N102+O102</f>
        <v>0</v>
      </c>
      <c r="J102" s="290"/>
      <c r="K102" s="290"/>
      <c r="L102" s="290"/>
      <c r="M102" s="290"/>
      <c r="N102" s="290"/>
      <c r="O102" s="290"/>
      <c r="P102" s="290">
        <f>Q102+R102+S102+T102+U102+W102+V102</f>
        <v>0</v>
      </c>
      <c r="Q102" s="290"/>
      <c r="R102" s="290"/>
      <c r="S102" s="290"/>
      <c r="T102" s="290"/>
      <c r="U102" s="290"/>
      <c r="V102" s="290"/>
      <c r="W102" s="290"/>
      <c r="X102" s="290"/>
      <c r="Y102" s="290">
        <v>129731200</v>
      </c>
      <c r="Z102" s="296"/>
    </row>
    <row r="103" spans="1:26" s="324" customFormat="1" ht="22.5" customHeight="1" x14ac:dyDescent="0.2">
      <c r="A103" s="325">
        <v>3</v>
      </c>
      <c r="B103" s="661" t="e">
        <f>'PB02'!#REF!</f>
        <v>#REF!</v>
      </c>
      <c r="C103" s="662"/>
      <c r="D103" s="663"/>
      <c r="E103" s="309"/>
      <c r="F103" s="309"/>
      <c r="G103" s="332">
        <f>SUM(G104:G112)</f>
        <v>4468290000</v>
      </c>
      <c r="H103" s="332">
        <f t="shared" ref="H103:O103" si="39">SUM(H104:H112)</f>
        <v>0</v>
      </c>
      <c r="I103" s="332">
        <f t="shared" si="39"/>
        <v>3646887000</v>
      </c>
      <c r="J103" s="332">
        <f t="shared" si="39"/>
        <v>0</v>
      </c>
      <c r="K103" s="332">
        <f t="shared" si="39"/>
        <v>0</v>
      </c>
      <c r="L103" s="332">
        <f t="shared" si="39"/>
        <v>3646887000</v>
      </c>
      <c r="M103" s="332">
        <f t="shared" si="39"/>
        <v>394500000</v>
      </c>
      <c r="N103" s="332">
        <f t="shared" si="39"/>
        <v>0</v>
      </c>
      <c r="O103" s="332">
        <f t="shared" si="39"/>
        <v>0</v>
      </c>
      <c r="P103" s="332">
        <f t="shared" ref="P103:Y103" si="40">SUM(P104:P111)</f>
        <v>0</v>
      </c>
      <c r="Q103" s="332">
        <f t="shared" si="40"/>
        <v>0</v>
      </c>
      <c r="R103" s="332">
        <f t="shared" si="40"/>
        <v>0</v>
      </c>
      <c r="S103" s="332">
        <f t="shared" si="40"/>
        <v>0</v>
      </c>
      <c r="T103" s="332">
        <f t="shared" si="40"/>
        <v>0</v>
      </c>
      <c r="U103" s="332">
        <f t="shared" si="40"/>
        <v>0</v>
      </c>
      <c r="V103" s="332">
        <f t="shared" si="40"/>
        <v>0</v>
      </c>
      <c r="W103" s="332">
        <f t="shared" si="40"/>
        <v>0</v>
      </c>
      <c r="X103" s="332"/>
      <c r="Y103" s="332">
        <f t="shared" si="40"/>
        <v>426903000</v>
      </c>
      <c r="Z103" s="323"/>
    </row>
    <row r="104" spans="1:26" s="297" customFormat="1" ht="24" x14ac:dyDescent="0.2">
      <c r="A104" s="311" t="s">
        <v>48</v>
      </c>
      <c r="B104" s="292" t="s">
        <v>515</v>
      </c>
      <c r="C104" s="293">
        <v>43719</v>
      </c>
      <c r="D104" s="294" t="s">
        <v>526</v>
      </c>
      <c r="E104" s="295" t="s">
        <v>527</v>
      </c>
      <c r="F104" s="292" t="s">
        <v>528</v>
      </c>
      <c r="G104" s="290">
        <f t="shared" ref="G104:G111" si="41">H104+I104+P104+Y104</f>
        <v>3569130000</v>
      </c>
      <c r="H104" s="290"/>
      <c r="I104" s="290">
        <f>J104+K104+L104+M104+N104+O104</f>
        <v>3569130000</v>
      </c>
      <c r="J104" s="290"/>
      <c r="K104" s="290"/>
      <c r="L104" s="290">
        <v>3569130000</v>
      </c>
      <c r="M104" s="290"/>
      <c r="N104" s="290"/>
      <c r="O104" s="290"/>
      <c r="P104" s="290">
        <f t="shared" ref="P104:P111" si="42">Q104+R104+S104+T104+U104+W104+V104</f>
        <v>0</v>
      </c>
      <c r="Q104" s="290"/>
      <c r="R104" s="290"/>
      <c r="S104" s="290"/>
      <c r="T104" s="290"/>
      <c r="U104" s="290"/>
      <c r="V104" s="290"/>
      <c r="W104" s="290"/>
      <c r="X104" s="290"/>
      <c r="Y104" s="290"/>
      <c r="Z104" s="296"/>
    </row>
    <row r="105" spans="1:26" s="297" customFormat="1" ht="60" x14ac:dyDescent="0.2">
      <c r="A105" s="311" t="s">
        <v>332</v>
      </c>
      <c r="B105" s="292" t="s">
        <v>464</v>
      </c>
      <c r="C105" s="293">
        <v>43515</v>
      </c>
      <c r="D105" s="294" t="s">
        <v>529</v>
      </c>
      <c r="E105" s="295" t="s">
        <v>527</v>
      </c>
      <c r="F105" s="292" t="s">
        <v>530</v>
      </c>
      <c r="G105" s="290">
        <f t="shared" si="41"/>
        <v>77757000</v>
      </c>
      <c r="H105" s="290"/>
      <c r="I105" s="290">
        <f>J105+K105+L105+M105+N105+O105</f>
        <v>77757000</v>
      </c>
      <c r="J105" s="290"/>
      <c r="K105" s="290"/>
      <c r="L105" s="290">
        <v>77757000</v>
      </c>
      <c r="M105" s="290"/>
      <c r="N105" s="290"/>
      <c r="O105" s="290"/>
      <c r="P105" s="290">
        <f t="shared" si="42"/>
        <v>0</v>
      </c>
      <c r="Q105" s="290"/>
      <c r="R105" s="290"/>
      <c r="S105" s="290"/>
      <c r="T105" s="290"/>
      <c r="U105" s="290"/>
      <c r="V105" s="290"/>
      <c r="W105" s="290"/>
      <c r="X105" s="290"/>
      <c r="Y105" s="290"/>
      <c r="Z105" s="296"/>
    </row>
    <row r="106" spans="1:26" s="297" customFormat="1" ht="24" x14ac:dyDescent="0.2">
      <c r="A106" s="311" t="s">
        <v>333</v>
      </c>
      <c r="B106" s="292" t="s">
        <v>531</v>
      </c>
      <c r="C106" s="293">
        <v>43812</v>
      </c>
      <c r="D106" s="294" t="s">
        <v>532</v>
      </c>
      <c r="E106" s="295" t="s">
        <v>527</v>
      </c>
      <c r="F106" s="292" t="s">
        <v>533</v>
      </c>
      <c r="G106" s="290">
        <f t="shared" si="41"/>
        <v>19000000</v>
      </c>
      <c r="H106" s="290"/>
      <c r="I106" s="290"/>
      <c r="J106" s="290"/>
      <c r="K106" s="290"/>
      <c r="L106" s="290"/>
      <c r="M106" s="290"/>
      <c r="N106" s="290"/>
      <c r="O106" s="290"/>
      <c r="P106" s="290">
        <f t="shared" si="42"/>
        <v>0</v>
      </c>
      <c r="Q106" s="290"/>
      <c r="R106" s="290"/>
      <c r="S106" s="290"/>
      <c r="T106" s="290"/>
      <c r="U106" s="290"/>
      <c r="V106" s="290"/>
      <c r="W106" s="290"/>
      <c r="X106" s="290"/>
      <c r="Y106" s="290">
        <v>19000000</v>
      </c>
      <c r="Z106" s="296"/>
    </row>
    <row r="107" spans="1:26" s="297" customFormat="1" ht="24" x14ac:dyDescent="0.2">
      <c r="A107" s="311" t="s">
        <v>335</v>
      </c>
      <c r="B107" s="292" t="s">
        <v>534</v>
      </c>
      <c r="C107" s="293">
        <v>43801</v>
      </c>
      <c r="D107" s="294" t="s">
        <v>535</v>
      </c>
      <c r="E107" s="295" t="s">
        <v>527</v>
      </c>
      <c r="F107" s="292" t="s">
        <v>536</v>
      </c>
      <c r="G107" s="290">
        <f t="shared" si="41"/>
        <v>29999000</v>
      </c>
      <c r="H107" s="290"/>
      <c r="I107" s="290"/>
      <c r="J107" s="290"/>
      <c r="K107" s="290"/>
      <c r="L107" s="290"/>
      <c r="M107" s="290"/>
      <c r="N107" s="290"/>
      <c r="O107" s="290"/>
      <c r="P107" s="290">
        <f t="shared" si="42"/>
        <v>0</v>
      </c>
      <c r="Q107" s="290"/>
      <c r="R107" s="290"/>
      <c r="S107" s="290"/>
      <c r="T107" s="290"/>
      <c r="U107" s="290"/>
      <c r="V107" s="290"/>
      <c r="W107" s="290"/>
      <c r="X107" s="290"/>
      <c r="Y107" s="290">
        <v>29999000</v>
      </c>
      <c r="Z107" s="296"/>
    </row>
    <row r="108" spans="1:26" s="297" customFormat="1" ht="24" x14ac:dyDescent="0.2">
      <c r="A108" s="311" t="s">
        <v>334</v>
      </c>
      <c r="B108" s="292" t="s">
        <v>537</v>
      </c>
      <c r="C108" s="293">
        <v>43790</v>
      </c>
      <c r="D108" s="294" t="s">
        <v>538</v>
      </c>
      <c r="E108" s="295" t="s">
        <v>527</v>
      </c>
      <c r="F108" s="292" t="s">
        <v>539</v>
      </c>
      <c r="G108" s="290">
        <f t="shared" si="41"/>
        <v>8464000</v>
      </c>
      <c r="H108" s="290"/>
      <c r="I108" s="290"/>
      <c r="J108" s="290"/>
      <c r="K108" s="290"/>
      <c r="L108" s="290"/>
      <c r="M108" s="290"/>
      <c r="N108" s="290"/>
      <c r="O108" s="290"/>
      <c r="P108" s="290">
        <f t="shared" si="42"/>
        <v>0</v>
      </c>
      <c r="Q108" s="290"/>
      <c r="R108" s="290"/>
      <c r="S108" s="290"/>
      <c r="T108" s="290"/>
      <c r="U108" s="290"/>
      <c r="V108" s="290"/>
      <c r="W108" s="290"/>
      <c r="X108" s="290"/>
      <c r="Y108" s="290">
        <v>8464000</v>
      </c>
      <c r="Z108" s="296"/>
    </row>
    <row r="109" spans="1:26" s="297" customFormat="1" ht="24" x14ac:dyDescent="0.2">
      <c r="A109" s="311" t="s">
        <v>499</v>
      </c>
      <c r="B109" s="292" t="s">
        <v>537</v>
      </c>
      <c r="C109" s="293">
        <v>43791</v>
      </c>
      <c r="D109" s="294" t="s">
        <v>540</v>
      </c>
      <c r="E109" s="295" t="s">
        <v>527</v>
      </c>
      <c r="F109" s="292" t="s">
        <v>539</v>
      </c>
      <c r="G109" s="290">
        <f t="shared" si="41"/>
        <v>600000</v>
      </c>
      <c r="H109" s="290"/>
      <c r="I109" s="290"/>
      <c r="J109" s="290"/>
      <c r="K109" s="290"/>
      <c r="L109" s="290"/>
      <c r="M109" s="290"/>
      <c r="N109" s="290"/>
      <c r="O109" s="290"/>
      <c r="P109" s="290">
        <f t="shared" si="42"/>
        <v>0</v>
      </c>
      <c r="Q109" s="290"/>
      <c r="R109" s="290"/>
      <c r="S109" s="290"/>
      <c r="T109" s="290"/>
      <c r="U109" s="290"/>
      <c r="V109" s="290"/>
      <c r="W109" s="290"/>
      <c r="X109" s="290"/>
      <c r="Y109" s="290">
        <v>600000</v>
      </c>
      <c r="Z109" s="296"/>
    </row>
    <row r="110" spans="1:26" s="297" customFormat="1" ht="24" x14ac:dyDescent="0.2">
      <c r="A110" s="311" t="s">
        <v>572</v>
      </c>
      <c r="B110" s="292" t="s">
        <v>537</v>
      </c>
      <c r="C110" s="293">
        <v>43795</v>
      </c>
      <c r="D110" s="294" t="s">
        <v>541</v>
      </c>
      <c r="E110" s="295" t="s">
        <v>527</v>
      </c>
      <c r="F110" s="292" t="s">
        <v>539</v>
      </c>
      <c r="G110" s="290">
        <f t="shared" si="41"/>
        <v>26600000</v>
      </c>
      <c r="H110" s="290"/>
      <c r="I110" s="290"/>
      <c r="J110" s="290"/>
      <c r="K110" s="290"/>
      <c r="L110" s="290"/>
      <c r="M110" s="290"/>
      <c r="N110" s="290"/>
      <c r="O110" s="290"/>
      <c r="P110" s="290">
        <f t="shared" si="42"/>
        <v>0</v>
      </c>
      <c r="Q110" s="290"/>
      <c r="R110" s="290"/>
      <c r="S110" s="290"/>
      <c r="T110" s="290"/>
      <c r="U110" s="290"/>
      <c r="V110" s="290"/>
      <c r="W110" s="290"/>
      <c r="X110" s="290"/>
      <c r="Y110" s="290">
        <v>26600000</v>
      </c>
      <c r="Z110" s="296"/>
    </row>
    <row r="111" spans="1:26" s="297" customFormat="1" ht="12" x14ac:dyDescent="0.2">
      <c r="A111" s="311" t="s">
        <v>573</v>
      </c>
      <c r="B111" s="292" t="s">
        <v>542</v>
      </c>
      <c r="C111" s="293"/>
      <c r="D111" s="294" t="s">
        <v>543</v>
      </c>
      <c r="E111" s="295"/>
      <c r="F111" s="292" t="s">
        <v>544</v>
      </c>
      <c r="G111" s="290">
        <f t="shared" si="41"/>
        <v>342240000</v>
      </c>
      <c r="H111" s="290"/>
      <c r="I111" s="290"/>
      <c r="J111" s="290"/>
      <c r="K111" s="290"/>
      <c r="L111" s="290"/>
      <c r="M111" s="290"/>
      <c r="N111" s="290"/>
      <c r="O111" s="290"/>
      <c r="P111" s="290">
        <f t="shared" si="42"/>
        <v>0</v>
      </c>
      <c r="Q111" s="290"/>
      <c r="R111" s="290"/>
      <c r="S111" s="290"/>
      <c r="T111" s="290"/>
      <c r="U111" s="290"/>
      <c r="V111" s="290"/>
      <c r="W111" s="290"/>
      <c r="X111" s="290"/>
      <c r="Y111" s="290">
        <v>342240000</v>
      </c>
      <c r="Z111" s="296"/>
    </row>
    <row r="112" spans="1:26" s="422" customFormat="1" ht="24" x14ac:dyDescent="0.2">
      <c r="A112" s="415" t="s">
        <v>575</v>
      </c>
      <c r="B112" s="416" t="s">
        <v>576</v>
      </c>
      <c r="C112" s="417">
        <v>43726</v>
      </c>
      <c r="D112" s="418" t="s">
        <v>577</v>
      </c>
      <c r="E112" s="419"/>
      <c r="F112" s="416" t="s">
        <v>578</v>
      </c>
      <c r="G112" s="420">
        <f>M112</f>
        <v>394500000</v>
      </c>
      <c r="H112" s="420"/>
      <c r="I112" s="420"/>
      <c r="J112" s="420"/>
      <c r="K112" s="420"/>
      <c r="L112" s="420"/>
      <c r="M112" s="420">
        <v>394500000</v>
      </c>
      <c r="N112" s="420"/>
      <c r="O112" s="420"/>
      <c r="P112" s="420">
        <f t="shared" ref="P112" si="43">Q112+R112+S112+T112+U112+W112+V112</f>
        <v>0</v>
      </c>
      <c r="Q112" s="420"/>
      <c r="R112" s="420"/>
      <c r="S112" s="420"/>
      <c r="T112" s="420"/>
      <c r="U112" s="420"/>
      <c r="V112" s="420"/>
      <c r="W112" s="420"/>
      <c r="X112" s="420"/>
      <c r="Y112" s="420">
        <v>26600000</v>
      </c>
      <c r="Z112" s="421"/>
    </row>
    <row r="113" spans="1:26" s="324" customFormat="1" ht="21.75" customHeight="1" x14ac:dyDescent="0.2">
      <c r="A113" s="325">
        <v>4</v>
      </c>
      <c r="B113" s="661" t="e">
        <f>'PB02'!#REF!</f>
        <v>#REF!</v>
      </c>
      <c r="C113" s="662"/>
      <c r="D113" s="663"/>
      <c r="E113" s="309"/>
      <c r="F113" s="309"/>
      <c r="G113" s="332">
        <f>G114</f>
        <v>3360000000</v>
      </c>
      <c r="H113" s="332">
        <f t="shared" ref="H113:Y113" si="44">H114</f>
        <v>0</v>
      </c>
      <c r="I113" s="332">
        <f t="shared" si="44"/>
        <v>3360000000</v>
      </c>
      <c r="J113" s="332">
        <f t="shared" si="44"/>
        <v>0</v>
      </c>
      <c r="K113" s="332">
        <f t="shared" si="44"/>
        <v>0</v>
      </c>
      <c r="L113" s="332">
        <f t="shared" si="44"/>
        <v>3360000000</v>
      </c>
      <c r="M113" s="332">
        <f t="shared" si="44"/>
        <v>0</v>
      </c>
      <c r="N113" s="332">
        <f t="shared" si="44"/>
        <v>0</v>
      </c>
      <c r="O113" s="332">
        <f t="shared" si="44"/>
        <v>0</v>
      </c>
      <c r="P113" s="332">
        <f t="shared" si="44"/>
        <v>0</v>
      </c>
      <c r="Q113" s="332">
        <f t="shared" si="44"/>
        <v>0</v>
      </c>
      <c r="R113" s="332">
        <f t="shared" si="44"/>
        <v>0</v>
      </c>
      <c r="S113" s="332">
        <f t="shared" si="44"/>
        <v>0</v>
      </c>
      <c r="T113" s="332">
        <f t="shared" si="44"/>
        <v>0</v>
      </c>
      <c r="U113" s="332">
        <f t="shared" si="44"/>
        <v>0</v>
      </c>
      <c r="V113" s="332">
        <f t="shared" si="44"/>
        <v>0</v>
      </c>
      <c r="W113" s="332">
        <f t="shared" si="44"/>
        <v>0</v>
      </c>
      <c r="X113" s="332"/>
      <c r="Y113" s="332">
        <f t="shared" si="44"/>
        <v>0</v>
      </c>
      <c r="Z113" s="323"/>
    </row>
    <row r="114" spans="1:26" s="297" customFormat="1" ht="36" x14ac:dyDescent="0.2">
      <c r="A114" s="311" t="s">
        <v>49</v>
      </c>
      <c r="B114" s="292" t="s">
        <v>515</v>
      </c>
      <c r="C114" s="293">
        <v>43724</v>
      </c>
      <c r="D114" s="294" t="s">
        <v>555</v>
      </c>
      <c r="E114" s="295" t="s">
        <v>547</v>
      </c>
      <c r="F114" s="292" t="s">
        <v>556</v>
      </c>
      <c r="G114" s="290">
        <f>H114+I114+P114+Y114</f>
        <v>3360000000</v>
      </c>
      <c r="H114" s="290"/>
      <c r="I114" s="290">
        <f>J114+K114+L114+M114+N114+O114</f>
        <v>3360000000</v>
      </c>
      <c r="J114" s="290"/>
      <c r="K114" s="290"/>
      <c r="L114" s="290">
        <v>3360000000</v>
      </c>
      <c r="M114" s="290"/>
      <c r="N114" s="290"/>
      <c r="O114" s="290"/>
      <c r="P114" s="290">
        <f>Q114+R114+S114+T114+U114+W114+V114</f>
        <v>0</v>
      </c>
      <c r="Q114" s="290"/>
      <c r="R114" s="290"/>
      <c r="S114" s="290"/>
      <c r="T114" s="290"/>
      <c r="U114" s="290"/>
      <c r="V114" s="290"/>
      <c r="W114" s="290"/>
      <c r="X114" s="290"/>
      <c r="Y114" s="290"/>
      <c r="Z114" s="296"/>
    </row>
    <row r="115" spans="1:26" s="324" customFormat="1" ht="22.5" customHeight="1" x14ac:dyDescent="0.2">
      <c r="A115" s="325">
        <v>5</v>
      </c>
      <c r="B115" s="661" t="e">
        <f>'PB02'!#REF!</f>
        <v>#REF!</v>
      </c>
      <c r="C115" s="662"/>
      <c r="D115" s="663"/>
      <c r="E115" s="309"/>
      <c r="F115" s="309"/>
      <c r="G115" s="332">
        <v>0</v>
      </c>
      <c r="H115" s="332"/>
      <c r="I115" s="332"/>
      <c r="J115" s="332"/>
      <c r="K115" s="332"/>
      <c r="L115" s="332"/>
      <c r="M115" s="332"/>
      <c r="N115" s="332"/>
      <c r="O115" s="332"/>
      <c r="P115" s="332"/>
      <c r="Q115" s="332"/>
      <c r="R115" s="332"/>
      <c r="S115" s="332"/>
      <c r="T115" s="332"/>
      <c r="U115" s="332"/>
      <c r="V115" s="332"/>
      <c r="W115" s="332"/>
      <c r="X115" s="332"/>
      <c r="Y115" s="332"/>
      <c r="Z115" s="323"/>
    </row>
    <row r="116" spans="1:26" s="324" customFormat="1" ht="22.5" customHeight="1" x14ac:dyDescent="0.2">
      <c r="A116" s="325">
        <v>6</v>
      </c>
      <c r="B116" s="661" t="e">
        <f>'PB02'!#REF!</f>
        <v>#REF!</v>
      </c>
      <c r="C116" s="662"/>
      <c r="D116" s="663"/>
      <c r="E116" s="309"/>
      <c r="F116" s="309"/>
      <c r="G116" s="332">
        <v>0</v>
      </c>
      <c r="H116" s="332"/>
      <c r="I116" s="332"/>
      <c r="J116" s="332"/>
      <c r="K116" s="332"/>
      <c r="L116" s="332"/>
      <c r="M116" s="332"/>
      <c r="N116" s="332"/>
      <c r="O116" s="332"/>
      <c r="P116" s="332"/>
      <c r="Q116" s="332"/>
      <c r="R116" s="332"/>
      <c r="S116" s="332"/>
      <c r="T116" s="332"/>
      <c r="U116" s="332"/>
      <c r="V116" s="332"/>
      <c r="W116" s="332"/>
      <c r="X116" s="332"/>
      <c r="Y116" s="332"/>
      <c r="Z116" s="323"/>
    </row>
    <row r="117" spans="1:26" s="324" customFormat="1" ht="22.5" customHeight="1" x14ac:dyDescent="0.2">
      <c r="A117" s="325">
        <v>7</v>
      </c>
      <c r="B117" s="661" t="e">
        <f>'PB02'!#REF!</f>
        <v>#REF!</v>
      </c>
      <c r="C117" s="662"/>
      <c r="D117" s="663"/>
      <c r="E117" s="309"/>
      <c r="F117" s="309"/>
      <c r="G117" s="332">
        <f>G118</f>
        <v>791223680</v>
      </c>
      <c r="H117" s="332">
        <f t="shared" ref="H117" si="45">H118</f>
        <v>0</v>
      </c>
      <c r="I117" s="332">
        <f t="shared" ref="I117" si="46">I118</f>
        <v>791223680</v>
      </c>
      <c r="J117" s="332">
        <f t="shared" ref="J117" si="47">J118</f>
        <v>0</v>
      </c>
      <c r="K117" s="332">
        <f t="shared" ref="K117" si="48">K118</f>
        <v>0</v>
      </c>
      <c r="L117" s="332">
        <f t="shared" ref="L117" si="49">L118</f>
        <v>791223680</v>
      </c>
      <c r="M117" s="332">
        <f t="shared" ref="M117" si="50">M118</f>
        <v>0</v>
      </c>
      <c r="N117" s="332">
        <f t="shared" ref="N117" si="51">N118</f>
        <v>0</v>
      </c>
      <c r="O117" s="332">
        <f t="shared" ref="O117" si="52">O118</f>
        <v>0</v>
      </c>
      <c r="P117" s="332">
        <f t="shared" ref="P117" si="53">P118</f>
        <v>0</v>
      </c>
      <c r="Q117" s="332">
        <f t="shared" ref="Q117" si="54">Q118</f>
        <v>0</v>
      </c>
      <c r="R117" s="332">
        <f t="shared" ref="R117" si="55">R118</f>
        <v>0</v>
      </c>
      <c r="S117" s="332">
        <f t="shared" ref="S117" si="56">S118</f>
        <v>0</v>
      </c>
      <c r="T117" s="332">
        <f t="shared" ref="T117" si="57">T118</f>
        <v>0</v>
      </c>
      <c r="U117" s="332">
        <f t="shared" ref="U117" si="58">U118</f>
        <v>0</v>
      </c>
      <c r="V117" s="332">
        <f t="shared" ref="V117" si="59">V118</f>
        <v>0</v>
      </c>
      <c r="W117" s="332">
        <f t="shared" ref="W117" si="60">W118</f>
        <v>0</v>
      </c>
      <c r="X117" s="332"/>
      <c r="Y117" s="332">
        <f t="shared" ref="Y117" si="61">Y118</f>
        <v>0</v>
      </c>
      <c r="Z117" s="323"/>
    </row>
    <row r="118" spans="1:26" s="297" customFormat="1" ht="36" x14ac:dyDescent="0.2">
      <c r="A118" s="311" t="s">
        <v>195</v>
      </c>
      <c r="B118" s="313" t="s">
        <v>512</v>
      </c>
      <c r="C118" s="293">
        <v>43686</v>
      </c>
      <c r="D118" s="294" t="s">
        <v>477</v>
      </c>
      <c r="E118" s="295" t="s">
        <v>513</v>
      </c>
      <c r="F118" s="318" t="s">
        <v>514</v>
      </c>
      <c r="G118" s="290">
        <f>H118+I118+P118+Y118</f>
        <v>791223680</v>
      </c>
      <c r="H118" s="290">
        <v>0</v>
      </c>
      <c r="I118" s="290">
        <f>J118+K118+L118+M118+N118+O118</f>
        <v>791223680</v>
      </c>
      <c r="J118" s="290"/>
      <c r="K118" s="290"/>
      <c r="L118" s="290">
        <v>791223680</v>
      </c>
      <c r="M118" s="290"/>
      <c r="N118" s="290"/>
      <c r="O118" s="290"/>
      <c r="P118" s="290">
        <f>Q118+R118+S118+T118+U118+W118+V118</f>
        <v>0</v>
      </c>
      <c r="Q118" s="290"/>
      <c r="R118" s="290"/>
      <c r="S118" s="290"/>
      <c r="T118" s="290"/>
      <c r="U118" s="290"/>
      <c r="V118" s="290"/>
      <c r="W118" s="290"/>
      <c r="X118" s="290"/>
      <c r="Y118" s="290"/>
      <c r="Z118" s="296"/>
    </row>
    <row r="119" spans="1:26" s="324" customFormat="1" ht="22.5" customHeight="1" x14ac:dyDescent="0.2">
      <c r="A119" s="325">
        <v>8</v>
      </c>
      <c r="B119" s="661" t="e">
        <f>'PB02'!#REF!</f>
        <v>#REF!</v>
      </c>
      <c r="C119" s="662"/>
      <c r="D119" s="663"/>
      <c r="E119" s="309"/>
      <c r="F119" s="309"/>
      <c r="G119" s="332">
        <f>G120</f>
        <v>21086243</v>
      </c>
      <c r="H119" s="310"/>
      <c r="I119" s="423">
        <f>I120</f>
        <v>21086243</v>
      </c>
      <c r="J119" s="423">
        <f t="shared" ref="J119:Y119" si="62">J120</f>
        <v>0</v>
      </c>
      <c r="K119" s="423">
        <f t="shared" si="62"/>
        <v>0</v>
      </c>
      <c r="L119" s="423">
        <f t="shared" si="62"/>
        <v>21086243</v>
      </c>
      <c r="M119" s="423">
        <f t="shared" si="62"/>
        <v>0</v>
      </c>
      <c r="N119" s="423">
        <f t="shared" si="62"/>
        <v>0</v>
      </c>
      <c r="O119" s="423">
        <f t="shared" si="62"/>
        <v>0</v>
      </c>
      <c r="P119" s="423">
        <f t="shared" si="62"/>
        <v>0</v>
      </c>
      <c r="Q119" s="423">
        <f t="shared" si="62"/>
        <v>0</v>
      </c>
      <c r="R119" s="423">
        <f t="shared" si="62"/>
        <v>0</v>
      </c>
      <c r="S119" s="423">
        <f t="shared" si="62"/>
        <v>0</v>
      </c>
      <c r="T119" s="423">
        <f t="shared" si="62"/>
        <v>0</v>
      </c>
      <c r="U119" s="423">
        <f t="shared" si="62"/>
        <v>0</v>
      </c>
      <c r="V119" s="423">
        <f t="shared" si="62"/>
        <v>0</v>
      </c>
      <c r="W119" s="423">
        <f t="shared" si="62"/>
        <v>0</v>
      </c>
      <c r="X119" s="423">
        <f t="shared" si="62"/>
        <v>0</v>
      </c>
      <c r="Y119" s="423">
        <f t="shared" si="62"/>
        <v>0</v>
      </c>
      <c r="Z119" s="323"/>
    </row>
    <row r="120" spans="1:26" s="297" customFormat="1" ht="48" x14ac:dyDescent="0.2">
      <c r="A120" s="311" t="s">
        <v>579</v>
      </c>
      <c r="B120" s="313" t="s">
        <v>580</v>
      </c>
      <c r="C120" s="293">
        <v>43809</v>
      </c>
      <c r="D120" s="294" t="s">
        <v>478</v>
      </c>
      <c r="E120" s="295" t="s">
        <v>581</v>
      </c>
      <c r="F120" s="318" t="s">
        <v>582</v>
      </c>
      <c r="G120" s="290">
        <f>H120+I120+P120+Y120</f>
        <v>21086243</v>
      </c>
      <c r="H120" s="290">
        <v>0</v>
      </c>
      <c r="I120" s="290">
        <f>J120+K120+L120+M120+N120+O120</f>
        <v>21086243</v>
      </c>
      <c r="J120" s="290"/>
      <c r="K120" s="290"/>
      <c r="L120" s="290">
        <v>21086243</v>
      </c>
      <c r="M120" s="290"/>
      <c r="N120" s="290"/>
      <c r="O120" s="290"/>
      <c r="P120" s="290">
        <f>Q120+R120+S120+T120+U120+W120+V120</f>
        <v>0</v>
      </c>
      <c r="Q120" s="290"/>
      <c r="R120" s="290"/>
      <c r="S120" s="290"/>
      <c r="T120" s="290"/>
      <c r="U120" s="290"/>
      <c r="V120" s="290"/>
      <c r="W120" s="290"/>
      <c r="X120" s="290"/>
      <c r="Y120" s="290"/>
      <c r="Z120" s="296"/>
    </row>
    <row r="121" spans="1:26" s="297" customFormat="1" ht="12" x14ac:dyDescent="0.2">
      <c r="A121" s="308" t="s">
        <v>41</v>
      </c>
      <c r="B121" s="333" t="str">
        <f>'PB02'!B22</f>
        <v>CHƯƠNG TRÌNH MỤC TIÊU QUỐC GIA GIẢM NGHÈO BỀN VỮNG GIAI ĐOẠN 2016 - 2018</v>
      </c>
      <c r="C121" s="334"/>
      <c r="D121" s="334"/>
      <c r="E121" s="330"/>
      <c r="F121" s="330"/>
      <c r="G121" s="329">
        <f>G122+G123</f>
        <v>105243000</v>
      </c>
      <c r="H121" s="329">
        <f t="shared" ref="H121:Y121" si="63">H122+H123</f>
        <v>0</v>
      </c>
      <c r="I121" s="329">
        <f t="shared" si="63"/>
        <v>105243000</v>
      </c>
      <c r="J121" s="329">
        <f t="shared" si="63"/>
        <v>0</v>
      </c>
      <c r="K121" s="329">
        <f t="shared" si="63"/>
        <v>0</v>
      </c>
      <c r="L121" s="329">
        <f t="shared" si="63"/>
        <v>105243000</v>
      </c>
      <c r="M121" s="329">
        <f t="shared" si="63"/>
        <v>0</v>
      </c>
      <c r="N121" s="329">
        <f t="shared" si="63"/>
        <v>0</v>
      </c>
      <c r="O121" s="329">
        <f t="shared" si="63"/>
        <v>0</v>
      </c>
      <c r="P121" s="329">
        <f t="shared" si="63"/>
        <v>0</v>
      </c>
      <c r="Q121" s="329">
        <f t="shared" si="63"/>
        <v>0</v>
      </c>
      <c r="R121" s="329">
        <f t="shared" si="63"/>
        <v>0</v>
      </c>
      <c r="S121" s="329">
        <f t="shared" si="63"/>
        <v>0</v>
      </c>
      <c r="T121" s="329">
        <f t="shared" si="63"/>
        <v>0</v>
      </c>
      <c r="U121" s="329">
        <f t="shared" si="63"/>
        <v>0</v>
      </c>
      <c r="V121" s="329">
        <f t="shared" si="63"/>
        <v>0</v>
      </c>
      <c r="W121" s="329">
        <f t="shared" si="63"/>
        <v>0</v>
      </c>
      <c r="X121" s="329"/>
      <c r="Y121" s="329">
        <f t="shared" si="63"/>
        <v>0</v>
      </c>
      <c r="Z121" s="296"/>
    </row>
    <row r="122" spans="1:26" s="324" customFormat="1" ht="22.5" customHeight="1" x14ac:dyDescent="0.2">
      <c r="A122" s="325">
        <v>1</v>
      </c>
      <c r="B122" s="661" t="str">
        <f>'PB02'!B23</f>
        <v>Huyện Kim Bôi</v>
      </c>
      <c r="C122" s="662"/>
      <c r="D122" s="663"/>
      <c r="E122" s="309"/>
      <c r="F122" s="309"/>
      <c r="G122" s="332">
        <v>0</v>
      </c>
      <c r="H122" s="310"/>
      <c r="I122" s="310"/>
      <c r="J122" s="309"/>
      <c r="K122" s="323"/>
      <c r="L122" s="323"/>
      <c r="M122" s="323"/>
      <c r="N122" s="323"/>
      <c r="O122" s="323"/>
      <c r="P122" s="323"/>
      <c r="Q122" s="323"/>
      <c r="R122" s="323"/>
      <c r="S122" s="323"/>
      <c r="T122" s="323"/>
      <c r="U122" s="323"/>
      <c r="V122" s="323"/>
      <c r="W122" s="323"/>
      <c r="X122" s="323"/>
      <c r="Y122" s="323"/>
      <c r="Z122" s="323"/>
    </row>
    <row r="123" spans="1:26" s="324" customFormat="1" ht="22.5" customHeight="1" x14ac:dyDescent="0.2">
      <c r="A123" s="325">
        <v>2</v>
      </c>
      <c r="B123" s="661" t="e">
        <f>'PB02'!#REF!</f>
        <v>#REF!</v>
      </c>
      <c r="C123" s="662"/>
      <c r="D123" s="663"/>
      <c r="E123" s="309"/>
      <c r="F123" s="309"/>
      <c r="G123" s="332">
        <f>G124</f>
        <v>105243000</v>
      </c>
      <c r="H123" s="332">
        <f t="shared" ref="H123:Y123" si="64">H124</f>
        <v>0</v>
      </c>
      <c r="I123" s="332">
        <f t="shared" si="64"/>
        <v>105243000</v>
      </c>
      <c r="J123" s="332">
        <f t="shared" si="64"/>
        <v>0</v>
      </c>
      <c r="K123" s="332">
        <f t="shared" si="64"/>
        <v>0</v>
      </c>
      <c r="L123" s="332">
        <f t="shared" si="64"/>
        <v>105243000</v>
      </c>
      <c r="M123" s="332">
        <f t="shared" si="64"/>
        <v>0</v>
      </c>
      <c r="N123" s="332">
        <f t="shared" si="64"/>
        <v>0</v>
      </c>
      <c r="O123" s="332">
        <f t="shared" si="64"/>
        <v>0</v>
      </c>
      <c r="P123" s="332">
        <f t="shared" si="64"/>
        <v>0</v>
      </c>
      <c r="Q123" s="332">
        <f t="shared" si="64"/>
        <v>0</v>
      </c>
      <c r="R123" s="332">
        <f t="shared" si="64"/>
        <v>0</v>
      </c>
      <c r="S123" s="332">
        <f t="shared" si="64"/>
        <v>0</v>
      </c>
      <c r="T123" s="332">
        <f t="shared" si="64"/>
        <v>0</v>
      </c>
      <c r="U123" s="332">
        <f t="shared" si="64"/>
        <v>0</v>
      </c>
      <c r="V123" s="332">
        <f t="shared" si="64"/>
        <v>0</v>
      </c>
      <c r="W123" s="332">
        <f t="shared" si="64"/>
        <v>0</v>
      </c>
      <c r="X123" s="332"/>
      <c r="Y123" s="332">
        <f t="shared" si="64"/>
        <v>0</v>
      </c>
      <c r="Z123" s="323"/>
    </row>
    <row r="124" spans="1:26" s="297" customFormat="1" ht="36" x14ac:dyDescent="0.2">
      <c r="A124" s="311" t="s">
        <v>31</v>
      </c>
      <c r="B124" s="292" t="s">
        <v>515</v>
      </c>
      <c r="C124" s="293">
        <v>43699</v>
      </c>
      <c r="D124" s="294" t="s">
        <v>558</v>
      </c>
      <c r="E124" s="295"/>
      <c r="F124" s="292" t="s">
        <v>559</v>
      </c>
      <c r="G124" s="290">
        <f>H124+I124+P124+Y124</f>
        <v>105243000</v>
      </c>
      <c r="H124" s="290"/>
      <c r="I124" s="290">
        <f>J124+K124+L124+M124+N124+O124</f>
        <v>105243000</v>
      </c>
      <c r="J124" s="290"/>
      <c r="K124" s="290"/>
      <c r="L124" s="290">
        <v>105243000</v>
      </c>
      <c r="M124" s="290"/>
      <c r="N124" s="290"/>
      <c r="O124" s="290"/>
      <c r="P124" s="290">
        <f>Q124+R124+S124+T124+U124+W124+V124</f>
        <v>0</v>
      </c>
      <c r="Q124" s="290"/>
      <c r="R124" s="290"/>
      <c r="S124" s="290"/>
      <c r="T124" s="290"/>
      <c r="U124" s="290"/>
      <c r="V124" s="290"/>
      <c r="W124" s="290"/>
      <c r="X124" s="290"/>
      <c r="Y124" s="290"/>
      <c r="Z124" s="296"/>
    </row>
    <row r="125" spans="1:26" s="297" customFormat="1" ht="15.75" customHeight="1" x14ac:dyDescent="0.2">
      <c r="A125" s="335" t="s">
        <v>35</v>
      </c>
      <c r="B125" s="660" t="s">
        <v>565</v>
      </c>
      <c r="C125" s="660"/>
      <c r="D125" s="660"/>
      <c r="E125" s="330"/>
      <c r="F125" s="330"/>
      <c r="G125" s="329">
        <f t="shared" ref="G125:Y125" si="65">G126+G149</f>
        <v>10686464983.037325</v>
      </c>
      <c r="H125" s="329">
        <f t="shared" si="65"/>
        <v>0</v>
      </c>
      <c r="I125" s="329">
        <f t="shared" si="65"/>
        <v>0</v>
      </c>
      <c r="J125" s="329">
        <f t="shared" si="65"/>
        <v>0</v>
      </c>
      <c r="K125" s="329">
        <f t="shared" si="65"/>
        <v>0</v>
      </c>
      <c r="L125" s="329">
        <f t="shared" si="65"/>
        <v>0</v>
      </c>
      <c r="M125" s="329">
        <f t="shared" si="65"/>
        <v>0</v>
      </c>
      <c r="N125" s="329">
        <f t="shared" si="65"/>
        <v>0</v>
      </c>
      <c r="O125" s="329">
        <f t="shared" si="65"/>
        <v>0</v>
      </c>
      <c r="P125" s="329">
        <f t="shared" si="65"/>
        <v>4830566983.0373249</v>
      </c>
      <c r="Q125" s="329">
        <f t="shared" si="65"/>
        <v>58724983.03732498</v>
      </c>
      <c r="R125" s="329">
        <f t="shared" si="65"/>
        <v>0</v>
      </c>
      <c r="S125" s="329">
        <f t="shared" si="65"/>
        <v>0</v>
      </c>
      <c r="T125" s="329">
        <f t="shared" si="65"/>
        <v>698046000</v>
      </c>
      <c r="U125" s="329">
        <f t="shared" si="65"/>
        <v>0</v>
      </c>
      <c r="V125" s="329">
        <f t="shared" si="65"/>
        <v>4073796000</v>
      </c>
      <c r="W125" s="329">
        <f t="shared" si="65"/>
        <v>0</v>
      </c>
      <c r="X125" s="329">
        <f t="shared" si="65"/>
        <v>20000000</v>
      </c>
      <c r="Y125" s="329">
        <f t="shared" si="65"/>
        <v>5835898000</v>
      </c>
      <c r="Z125" s="296"/>
    </row>
    <row r="126" spans="1:26" s="297" customFormat="1" ht="15" customHeight="1" x14ac:dyDescent="0.2">
      <c r="A126" s="335" t="s">
        <v>6</v>
      </c>
      <c r="B126" s="659" t="s">
        <v>472</v>
      </c>
      <c r="C126" s="660"/>
      <c r="D126" s="660"/>
      <c r="E126" s="330"/>
      <c r="F126" s="330"/>
      <c r="G126" s="329">
        <f>G127+G128+G136+G137+G138+G141+G145</f>
        <v>10658155127.037325</v>
      </c>
      <c r="H126" s="329">
        <f t="shared" ref="H126:Y126" si="66">H127+H128+H136+H137+H138+H141+H145</f>
        <v>0</v>
      </c>
      <c r="I126" s="329">
        <f t="shared" si="66"/>
        <v>0</v>
      </c>
      <c r="J126" s="329">
        <f t="shared" si="66"/>
        <v>0</v>
      </c>
      <c r="K126" s="329">
        <f t="shared" si="66"/>
        <v>0</v>
      </c>
      <c r="L126" s="329">
        <f t="shared" si="66"/>
        <v>0</v>
      </c>
      <c r="M126" s="329">
        <f t="shared" si="66"/>
        <v>0</v>
      </c>
      <c r="N126" s="329">
        <f t="shared" si="66"/>
        <v>0</v>
      </c>
      <c r="O126" s="329">
        <f t="shared" si="66"/>
        <v>0</v>
      </c>
      <c r="P126" s="329">
        <f t="shared" si="66"/>
        <v>4802257127.0373249</v>
      </c>
      <c r="Q126" s="329">
        <f t="shared" si="66"/>
        <v>30415127.037324984</v>
      </c>
      <c r="R126" s="329">
        <f t="shared" si="66"/>
        <v>0</v>
      </c>
      <c r="S126" s="329">
        <f t="shared" si="66"/>
        <v>0</v>
      </c>
      <c r="T126" s="329">
        <f t="shared" si="66"/>
        <v>698046000</v>
      </c>
      <c r="U126" s="329">
        <f t="shared" si="66"/>
        <v>0</v>
      </c>
      <c r="V126" s="329">
        <f t="shared" si="66"/>
        <v>4073796000</v>
      </c>
      <c r="W126" s="329">
        <f t="shared" si="66"/>
        <v>0</v>
      </c>
      <c r="X126" s="329">
        <f t="shared" si="66"/>
        <v>20000000</v>
      </c>
      <c r="Y126" s="329">
        <f t="shared" si="66"/>
        <v>5835898000</v>
      </c>
      <c r="Z126" s="296"/>
    </row>
    <row r="127" spans="1:26" s="324" customFormat="1" ht="22.5" customHeight="1" x14ac:dyDescent="0.2">
      <c r="A127" s="325">
        <v>1</v>
      </c>
      <c r="B127" s="661" t="e">
        <f>'PB03'!#REF!</f>
        <v>#REF!</v>
      </c>
      <c r="C127" s="662"/>
      <c r="D127" s="663"/>
      <c r="E127" s="309"/>
      <c r="F127" s="309"/>
      <c r="G127" s="332">
        <v>0</v>
      </c>
      <c r="H127" s="310"/>
      <c r="I127" s="310"/>
      <c r="J127" s="309"/>
      <c r="K127" s="323"/>
      <c r="L127" s="323"/>
      <c r="M127" s="323"/>
      <c r="N127" s="323"/>
      <c r="O127" s="323"/>
      <c r="P127" s="323"/>
      <c r="Q127" s="323"/>
      <c r="R127" s="323"/>
      <c r="S127" s="323"/>
      <c r="T127" s="323"/>
      <c r="U127" s="323"/>
      <c r="V127" s="323"/>
      <c r="W127" s="323"/>
      <c r="X127" s="323"/>
      <c r="Y127" s="323"/>
      <c r="Z127" s="323"/>
    </row>
    <row r="128" spans="1:26" s="324" customFormat="1" ht="22.5" customHeight="1" x14ac:dyDescent="0.2">
      <c r="A128" s="325">
        <v>2</v>
      </c>
      <c r="B128" s="661" t="s">
        <v>474</v>
      </c>
      <c r="C128" s="662"/>
      <c r="D128" s="663"/>
      <c r="E128" s="309"/>
      <c r="F128" s="309"/>
      <c r="G128" s="332">
        <f>SUM(G129:G134)</f>
        <v>10181959000</v>
      </c>
      <c r="H128" s="332">
        <f t="shared" ref="H128:Y128" si="67">SUM(H129:H134)</f>
        <v>0</v>
      </c>
      <c r="I128" s="332">
        <f t="shared" si="67"/>
        <v>0</v>
      </c>
      <c r="J128" s="332">
        <f t="shared" si="67"/>
        <v>0</v>
      </c>
      <c r="K128" s="332">
        <f t="shared" si="67"/>
        <v>0</v>
      </c>
      <c r="L128" s="332">
        <f t="shared" si="67"/>
        <v>0</v>
      </c>
      <c r="M128" s="332">
        <f t="shared" si="67"/>
        <v>0</v>
      </c>
      <c r="N128" s="332">
        <f t="shared" si="67"/>
        <v>0</v>
      </c>
      <c r="O128" s="332">
        <f t="shared" si="67"/>
        <v>0</v>
      </c>
      <c r="P128" s="332">
        <f t="shared" si="67"/>
        <v>4326061000</v>
      </c>
      <c r="Q128" s="332">
        <f t="shared" si="67"/>
        <v>0</v>
      </c>
      <c r="R128" s="332">
        <f t="shared" si="67"/>
        <v>0</v>
      </c>
      <c r="S128" s="332">
        <f t="shared" si="67"/>
        <v>0</v>
      </c>
      <c r="T128" s="332">
        <f t="shared" si="67"/>
        <v>400055000</v>
      </c>
      <c r="U128" s="332">
        <f t="shared" si="67"/>
        <v>0</v>
      </c>
      <c r="V128" s="332">
        <f t="shared" si="67"/>
        <v>3926006000</v>
      </c>
      <c r="W128" s="332">
        <f t="shared" si="67"/>
        <v>0</v>
      </c>
      <c r="X128" s="332">
        <f t="shared" si="67"/>
        <v>20000000</v>
      </c>
      <c r="Y128" s="332">
        <f t="shared" si="67"/>
        <v>5835898000</v>
      </c>
      <c r="Z128" s="323"/>
    </row>
    <row r="129" spans="1:26" s="317" customFormat="1" ht="48" customHeight="1" x14ac:dyDescent="0.25">
      <c r="A129" s="311" t="s">
        <v>31</v>
      </c>
      <c r="B129" s="312" t="s">
        <v>501</v>
      </c>
      <c r="C129" s="293">
        <v>43781</v>
      </c>
      <c r="D129" s="675" t="s">
        <v>474</v>
      </c>
      <c r="E129" s="292" t="s">
        <v>502</v>
      </c>
      <c r="F129" s="292" t="s">
        <v>503</v>
      </c>
      <c r="G129" s="290">
        <f>H129+I129+P129+X129+Y129</f>
        <v>20000000</v>
      </c>
      <c r="H129" s="290">
        <v>0</v>
      </c>
      <c r="I129" s="290">
        <f>J129+K129+L129+M129+N129+O129</f>
        <v>0</v>
      </c>
      <c r="J129" s="313"/>
      <c r="K129" s="314"/>
      <c r="L129" s="314"/>
      <c r="M129" s="314"/>
      <c r="N129" s="314"/>
      <c r="O129" s="314"/>
      <c r="P129" s="290">
        <f t="shared" ref="P129:P132" si="68">Q129+R129+S129+T129+U129+W129+V129</f>
        <v>0</v>
      </c>
      <c r="Q129" s="314"/>
      <c r="R129" s="314"/>
      <c r="S129" s="314"/>
      <c r="T129" s="315"/>
      <c r="U129" s="314"/>
      <c r="V129" s="314"/>
      <c r="W129" s="314"/>
      <c r="X129" s="290">
        <v>20000000</v>
      </c>
      <c r="Y129" s="290"/>
      <c r="Z129" s="316"/>
    </row>
    <row r="130" spans="1:26" s="297" customFormat="1" ht="48" x14ac:dyDescent="0.2">
      <c r="A130" s="311" t="s">
        <v>32</v>
      </c>
      <c r="B130" s="313" t="s">
        <v>504</v>
      </c>
      <c r="C130" s="293">
        <v>43938</v>
      </c>
      <c r="D130" s="676"/>
      <c r="E130" s="295"/>
      <c r="F130" s="318" t="s">
        <v>505</v>
      </c>
      <c r="G130" s="290">
        <f t="shared" ref="G130:G134" si="69">H130+I130+P130+Y130</f>
        <v>2835898000</v>
      </c>
      <c r="H130" s="290">
        <v>0</v>
      </c>
      <c r="I130" s="290">
        <f t="shared" ref="I130:I136" si="70">J130+K130+L130+M130+N130+O130</f>
        <v>0</v>
      </c>
      <c r="J130" s="290"/>
      <c r="K130" s="290"/>
      <c r="L130" s="290"/>
      <c r="M130" s="290"/>
      <c r="N130" s="290"/>
      <c r="O130" s="290"/>
      <c r="P130" s="290">
        <f t="shared" si="68"/>
        <v>0</v>
      </c>
      <c r="Q130" s="290"/>
      <c r="R130" s="290"/>
      <c r="S130" s="290"/>
      <c r="T130" s="290"/>
      <c r="U130" s="290"/>
      <c r="V130" s="290"/>
      <c r="W130" s="290"/>
      <c r="X130" s="290"/>
      <c r="Y130" s="290">
        <v>2835898000</v>
      </c>
      <c r="Z130" s="296"/>
    </row>
    <row r="131" spans="1:26" s="297" customFormat="1" ht="48" x14ac:dyDescent="0.2">
      <c r="A131" s="311" t="s">
        <v>33</v>
      </c>
      <c r="B131" s="313" t="s">
        <v>506</v>
      </c>
      <c r="C131" s="293">
        <v>43931</v>
      </c>
      <c r="D131" s="676"/>
      <c r="E131" s="295"/>
      <c r="F131" s="318" t="s">
        <v>505</v>
      </c>
      <c r="G131" s="290">
        <f t="shared" si="69"/>
        <v>1000000000</v>
      </c>
      <c r="H131" s="290">
        <v>0</v>
      </c>
      <c r="I131" s="290">
        <f t="shared" si="70"/>
        <v>0</v>
      </c>
      <c r="J131" s="290"/>
      <c r="K131" s="290"/>
      <c r="L131" s="290"/>
      <c r="M131" s="290"/>
      <c r="N131" s="290"/>
      <c r="O131" s="290"/>
      <c r="P131" s="290">
        <f t="shared" si="68"/>
        <v>0</v>
      </c>
      <c r="Q131" s="290"/>
      <c r="R131" s="290"/>
      <c r="S131" s="290"/>
      <c r="T131" s="290"/>
      <c r="U131" s="290"/>
      <c r="V131" s="290"/>
      <c r="W131" s="290"/>
      <c r="X131" s="290"/>
      <c r="Y131" s="290">
        <v>1000000000</v>
      </c>
      <c r="Z131" s="296"/>
    </row>
    <row r="132" spans="1:26" s="297" customFormat="1" ht="48" x14ac:dyDescent="0.2">
      <c r="A132" s="311" t="s">
        <v>34</v>
      </c>
      <c r="B132" s="313" t="s">
        <v>507</v>
      </c>
      <c r="C132" s="293">
        <v>43893</v>
      </c>
      <c r="D132" s="676"/>
      <c r="E132" s="295"/>
      <c r="F132" s="318" t="s">
        <v>505</v>
      </c>
      <c r="G132" s="290">
        <f t="shared" si="69"/>
        <v>2000000000</v>
      </c>
      <c r="H132" s="290">
        <v>0</v>
      </c>
      <c r="I132" s="290">
        <f t="shared" si="70"/>
        <v>0</v>
      </c>
      <c r="J132" s="290"/>
      <c r="K132" s="290"/>
      <c r="L132" s="290"/>
      <c r="M132" s="290"/>
      <c r="N132" s="290"/>
      <c r="O132" s="290"/>
      <c r="P132" s="290">
        <f t="shared" si="68"/>
        <v>0</v>
      </c>
      <c r="Q132" s="290"/>
      <c r="R132" s="290"/>
      <c r="S132" s="290"/>
      <c r="T132" s="290"/>
      <c r="U132" s="290"/>
      <c r="V132" s="290"/>
      <c r="W132" s="290"/>
      <c r="X132" s="290"/>
      <c r="Y132" s="290">
        <v>2000000000</v>
      </c>
      <c r="Z132" s="296"/>
    </row>
    <row r="133" spans="1:26" s="297" customFormat="1" ht="108" x14ac:dyDescent="0.2">
      <c r="A133" s="311" t="s">
        <v>330</v>
      </c>
      <c r="B133" s="292" t="s">
        <v>508</v>
      </c>
      <c r="C133" s="293">
        <v>43830</v>
      </c>
      <c r="D133" s="676"/>
      <c r="E133" s="295"/>
      <c r="F133" s="292" t="s">
        <v>509</v>
      </c>
      <c r="G133" s="290">
        <f t="shared" si="69"/>
        <v>400055000</v>
      </c>
      <c r="H133" s="290">
        <v>0</v>
      </c>
      <c r="I133" s="290">
        <f t="shared" si="70"/>
        <v>0</v>
      </c>
      <c r="J133" s="290"/>
      <c r="K133" s="290"/>
      <c r="L133" s="290"/>
      <c r="M133" s="290"/>
      <c r="N133" s="290"/>
      <c r="O133" s="290"/>
      <c r="P133" s="290">
        <f>Q133+R133+S133+T133+U133+W133+V133</f>
        <v>400055000</v>
      </c>
      <c r="Q133" s="290"/>
      <c r="R133" s="290"/>
      <c r="S133" s="290"/>
      <c r="T133" s="290">
        <v>400055000</v>
      </c>
      <c r="U133" s="290"/>
      <c r="V133" s="290"/>
      <c r="W133" s="290"/>
      <c r="X133" s="290"/>
      <c r="Y133" s="290"/>
      <c r="Z133" s="296"/>
    </row>
    <row r="134" spans="1:26" s="297" customFormat="1" ht="60" x14ac:dyDescent="0.2">
      <c r="A134" s="311" t="s">
        <v>574</v>
      </c>
      <c r="B134" s="292" t="s">
        <v>510</v>
      </c>
      <c r="C134" s="293">
        <v>43713</v>
      </c>
      <c r="D134" s="677"/>
      <c r="E134" s="295"/>
      <c r="F134" s="292" t="s">
        <v>511</v>
      </c>
      <c r="G134" s="290">
        <f t="shared" si="69"/>
        <v>3926006000</v>
      </c>
      <c r="H134" s="290">
        <v>0</v>
      </c>
      <c r="I134" s="290">
        <f t="shared" si="70"/>
        <v>0</v>
      </c>
      <c r="J134" s="290"/>
      <c r="K134" s="290"/>
      <c r="L134" s="290"/>
      <c r="M134" s="290"/>
      <c r="N134" s="290"/>
      <c r="O134" s="290"/>
      <c r="P134" s="290">
        <f t="shared" ref="P134:P154" si="71">Q134+R134+S134+T134+U134+W134+V134</f>
        <v>3926006000</v>
      </c>
      <c r="Q134" s="290"/>
      <c r="R134" s="290"/>
      <c r="S134" s="290"/>
      <c r="T134" s="290"/>
      <c r="U134" s="290"/>
      <c r="V134" s="290">
        <v>3926006000</v>
      </c>
      <c r="W134" s="290"/>
      <c r="X134" s="290"/>
      <c r="Y134" s="290"/>
      <c r="Z134" s="296"/>
    </row>
    <row r="135" spans="1:26" s="317" customFormat="1" ht="48" customHeight="1" x14ac:dyDescent="0.25">
      <c r="A135" s="311" t="s">
        <v>31</v>
      </c>
      <c r="B135" s="312" t="s">
        <v>700</v>
      </c>
      <c r="C135" s="293">
        <v>43987</v>
      </c>
      <c r="D135" s="528" t="s">
        <v>474</v>
      </c>
      <c r="E135" s="292" t="s">
        <v>547</v>
      </c>
      <c r="F135" s="292" t="s">
        <v>701</v>
      </c>
      <c r="G135" s="290">
        <f>H135+I135+P135+X135+Y135</f>
        <v>92543000</v>
      </c>
      <c r="H135" s="290">
        <v>0</v>
      </c>
      <c r="I135" s="290">
        <f>J135+K135+L135+M135+N135+O135</f>
        <v>0</v>
      </c>
      <c r="J135" s="313"/>
      <c r="K135" s="314"/>
      <c r="L135" s="314"/>
      <c r="M135" s="314"/>
      <c r="N135" s="314"/>
      <c r="O135" s="314"/>
      <c r="P135" s="290">
        <f t="shared" si="71"/>
        <v>0</v>
      </c>
      <c r="Q135" s="314"/>
      <c r="R135" s="314"/>
      <c r="S135" s="314"/>
      <c r="T135" s="315"/>
      <c r="U135" s="314"/>
      <c r="V135" s="314"/>
      <c r="W135" s="314"/>
      <c r="X135" s="290"/>
      <c r="Y135" s="290">
        <v>92543000</v>
      </c>
      <c r="Z135" s="316"/>
    </row>
    <row r="136" spans="1:26" s="324" customFormat="1" ht="22.5" customHeight="1" x14ac:dyDescent="0.2">
      <c r="A136" s="335">
        <v>3</v>
      </c>
      <c r="B136" s="664" t="s">
        <v>477</v>
      </c>
      <c r="C136" s="665"/>
      <c r="D136" s="666"/>
      <c r="E136" s="309"/>
      <c r="F136" s="309"/>
      <c r="G136" s="341">
        <v>0</v>
      </c>
      <c r="H136" s="322"/>
      <c r="I136" s="322">
        <f t="shared" si="70"/>
        <v>0</v>
      </c>
      <c r="J136" s="309"/>
      <c r="K136" s="323"/>
      <c r="L136" s="323"/>
      <c r="M136" s="323"/>
      <c r="N136" s="323"/>
      <c r="O136" s="323"/>
      <c r="P136" s="322">
        <f t="shared" si="71"/>
        <v>0</v>
      </c>
      <c r="Q136" s="323"/>
      <c r="R136" s="323"/>
      <c r="S136" s="323"/>
      <c r="T136" s="323"/>
      <c r="U136" s="323"/>
      <c r="V136" s="323"/>
      <c r="W136" s="323"/>
      <c r="X136" s="323"/>
      <c r="Y136" s="323"/>
      <c r="Z136" s="323"/>
    </row>
    <row r="137" spans="1:26" s="324" customFormat="1" ht="22.5" customHeight="1" x14ac:dyDescent="0.2">
      <c r="A137" s="335">
        <v>4</v>
      </c>
      <c r="B137" s="664" t="str">
        <f>'PB03'!B52</f>
        <v>Trung tâm phát triển quỹ đất huyện Kỳ Sơn</v>
      </c>
      <c r="C137" s="665"/>
      <c r="D137" s="666"/>
      <c r="E137" s="309"/>
      <c r="F137" s="309"/>
      <c r="G137" s="341">
        <v>0</v>
      </c>
      <c r="H137" s="322"/>
      <c r="I137" s="322">
        <f t="shared" ref="I137" si="72">J137+K137+L137+M137+N137+O137</f>
        <v>0</v>
      </c>
      <c r="J137" s="309"/>
      <c r="K137" s="323"/>
      <c r="L137" s="323"/>
      <c r="M137" s="323"/>
      <c r="N137" s="323"/>
      <c r="O137" s="323"/>
      <c r="P137" s="322">
        <f t="shared" ref="P137" si="73">Q137+R137+S137+T137+U137+W137+V137</f>
        <v>0</v>
      </c>
      <c r="Q137" s="323"/>
      <c r="R137" s="323"/>
      <c r="S137" s="323"/>
      <c r="T137" s="323"/>
      <c r="U137" s="323"/>
      <c r="V137" s="323"/>
      <c r="W137" s="323"/>
      <c r="X137" s="323"/>
      <c r="Y137" s="323"/>
      <c r="Z137" s="323"/>
    </row>
    <row r="138" spans="1:26" s="324" customFormat="1" ht="12" x14ac:dyDescent="0.2">
      <c r="A138" s="308">
        <v>5</v>
      </c>
      <c r="B138" s="664" t="str">
        <f>'PB03'!B60</f>
        <v>Ban quản lý xây dựng cơ bản huyện Lương Sơn</v>
      </c>
      <c r="C138" s="665"/>
      <c r="D138" s="666"/>
      <c r="E138" s="309"/>
      <c r="F138" s="309"/>
      <c r="G138" s="322">
        <f>G139+G140</f>
        <v>10561721.037324984</v>
      </c>
      <c r="H138" s="322">
        <f t="shared" ref="H138:X138" si="74">H139+H140</f>
        <v>0</v>
      </c>
      <c r="I138" s="322">
        <f t="shared" si="74"/>
        <v>0</v>
      </c>
      <c r="J138" s="322">
        <f t="shared" si="74"/>
        <v>0</v>
      </c>
      <c r="K138" s="322">
        <f t="shared" si="74"/>
        <v>0</v>
      </c>
      <c r="L138" s="322">
        <f t="shared" si="74"/>
        <v>0</v>
      </c>
      <c r="M138" s="322">
        <f t="shared" si="74"/>
        <v>0</v>
      </c>
      <c r="N138" s="322">
        <f t="shared" si="74"/>
        <v>0</v>
      </c>
      <c r="O138" s="322">
        <f t="shared" si="74"/>
        <v>0</v>
      </c>
      <c r="P138" s="322">
        <f t="shared" si="74"/>
        <v>10561721.037324984</v>
      </c>
      <c r="Q138" s="322">
        <f t="shared" si="74"/>
        <v>10561721.037324984</v>
      </c>
      <c r="R138" s="322">
        <f t="shared" si="74"/>
        <v>0</v>
      </c>
      <c r="S138" s="322">
        <f t="shared" si="74"/>
        <v>0</v>
      </c>
      <c r="T138" s="322">
        <f t="shared" si="74"/>
        <v>0</v>
      </c>
      <c r="U138" s="322">
        <f t="shared" si="74"/>
        <v>0</v>
      </c>
      <c r="V138" s="322">
        <f t="shared" si="74"/>
        <v>0</v>
      </c>
      <c r="W138" s="322">
        <f t="shared" si="74"/>
        <v>0</v>
      </c>
      <c r="X138" s="322">
        <f t="shared" si="74"/>
        <v>0</v>
      </c>
      <c r="Y138" s="323"/>
      <c r="Z138" s="323"/>
    </row>
    <row r="139" spans="1:26" s="297" customFormat="1" ht="48" x14ac:dyDescent="0.2">
      <c r="A139" s="311" t="s">
        <v>50</v>
      </c>
      <c r="B139" s="292" t="s">
        <v>464</v>
      </c>
      <c r="C139" s="293">
        <v>43944</v>
      </c>
      <c r="D139" s="294" t="s">
        <v>523</v>
      </c>
      <c r="E139" s="295" t="s">
        <v>513</v>
      </c>
      <c r="F139" s="292" t="s">
        <v>524</v>
      </c>
      <c r="G139" s="290">
        <f t="shared" ref="G139:G153" si="75">H139+I139+P139+Y139</f>
        <v>1266721.0373249836</v>
      </c>
      <c r="H139" s="290"/>
      <c r="I139" s="290">
        <f t="shared" ref="I139:I153" si="76">J139+K139+L139+M139+N139+O139</f>
        <v>0</v>
      </c>
      <c r="J139" s="290"/>
      <c r="K139" s="290"/>
      <c r="L139" s="290"/>
      <c r="M139" s="290"/>
      <c r="N139" s="290"/>
      <c r="O139" s="290"/>
      <c r="P139" s="290">
        <f t="shared" si="71"/>
        <v>1266721.0373249836</v>
      </c>
      <c r="Q139" s="290">
        <f>-'[1]PL.07 '!$G$70</f>
        <v>1266721.0373249836</v>
      </c>
      <c r="R139" s="290"/>
      <c r="S139" s="290"/>
      <c r="T139" s="290"/>
      <c r="U139" s="290"/>
      <c r="V139" s="290"/>
      <c r="W139" s="290"/>
      <c r="X139" s="290"/>
      <c r="Y139" s="290"/>
      <c r="Z139" s="296"/>
    </row>
    <row r="140" spans="1:26" s="297" customFormat="1" ht="48" x14ac:dyDescent="0.2">
      <c r="A140" s="311" t="s">
        <v>348</v>
      </c>
      <c r="B140" s="292" t="s">
        <v>464</v>
      </c>
      <c r="C140" s="293">
        <v>43944</v>
      </c>
      <c r="D140" s="294" t="s">
        <v>523</v>
      </c>
      <c r="E140" s="295" t="s">
        <v>513</v>
      </c>
      <c r="F140" s="292" t="s">
        <v>525</v>
      </c>
      <c r="G140" s="290">
        <f t="shared" si="75"/>
        <v>9295000</v>
      </c>
      <c r="H140" s="290"/>
      <c r="I140" s="290">
        <f t="shared" si="76"/>
        <v>0</v>
      </c>
      <c r="J140" s="290"/>
      <c r="K140" s="290"/>
      <c r="L140" s="290"/>
      <c r="M140" s="290"/>
      <c r="N140" s="290"/>
      <c r="O140" s="290"/>
      <c r="P140" s="290">
        <f t="shared" si="71"/>
        <v>9295000</v>
      </c>
      <c r="Q140" s="290">
        <v>9295000</v>
      </c>
      <c r="R140" s="290"/>
      <c r="S140" s="290"/>
      <c r="T140" s="290"/>
      <c r="U140" s="290"/>
      <c r="V140" s="290"/>
      <c r="W140" s="290"/>
      <c r="X140" s="290"/>
      <c r="Y140" s="290"/>
      <c r="Z140" s="296"/>
    </row>
    <row r="141" spans="1:26" s="324" customFormat="1" ht="12" x14ac:dyDescent="0.2">
      <c r="A141" s="308">
        <v>6</v>
      </c>
      <c r="B141" s="664" t="str">
        <f>'PB03'!B84</f>
        <v>Ban quản lý dự án đầu tư xây dựng huyện Lạc Sơn</v>
      </c>
      <c r="C141" s="665"/>
      <c r="D141" s="666"/>
      <c r="E141" s="326"/>
      <c r="F141" s="327"/>
      <c r="G141" s="322">
        <f>G142+G143+G144</f>
        <v>343180406</v>
      </c>
      <c r="H141" s="322">
        <f t="shared" ref="H141:Y141" si="77">H142+H143+H144</f>
        <v>0</v>
      </c>
      <c r="I141" s="322">
        <f t="shared" si="77"/>
        <v>0</v>
      </c>
      <c r="J141" s="322">
        <f t="shared" si="77"/>
        <v>0</v>
      </c>
      <c r="K141" s="322">
        <f t="shared" si="77"/>
        <v>0</v>
      </c>
      <c r="L141" s="322">
        <f t="shared" si="77"/>
        <v>0</v>
      </c>
      <c r="M141" s="322">
        <f t="shared" si="77"/>
        <v>0</v>
      </c>
      <c r="N141" s="322">
        <f t="shared" si="77"/>
        <v>0</v>
      </c>
      <c r="O141" s="322">
        <f t="shared" si="77"/>
        <v>0</v>
      </c>
      <c r="P141" s="322">
        <f t="shared" si="77"/>
        <v>343180406</v>
      </c>
      <c r="Q141" s="322">
        <f t="shared" si="77"/>
        <v>14874406</v>
      </c>
      <c r="R141" s="322">
        <f t="shared" si="77"/>
        <v>0</v>
      </c>
      <c r="S141" s="322">
        <f t="shared" si="77"/>
        <v>0</v>
      </c>
      <c r="T141" s="322">
        <f t="shared" si="77"/>
        <v>297991000</v>
      </c>
      <c r="U141" s="322">
        <f t="shared" si="77"/>
        <v>0</v>
      </c>
      <c r="V141" s="322">
        <f t="shared" si="77"/>
        <v>30315000</v>
      </c>
      <c r="W141" s="322">
        <f t="shared" si="77"/>
        <v>0</v>
      </c>
      <c r="X141" s="322">
        <f t="shared" si="77"/>
        <v>0</v>
      </c>
      <c r="Y141" s="322">
        <f t="shared" si="77"/>
        <v>0</v>
      </c>
      <c r="Z141" s="323"/>
    </row>
    <row r="142" spans="1:26" s="297" customFormat="1" ht="48" customHeight="1" x14ac:dyDescent="0.2">
      <c r="A142" s="311" t="s">
        <v>191</v>
      </c>
      <c r="B142" s="292" t="s">
        <v>545</v>
      </c>
      <c r="C142" s="293">
        <v>43874</v>
      </c>
      <c r="D142" s="294" t="s">
        <v>546</v>
      </c>
      <c r="E142" s="295" t="s">
        <v>547</v>
      </c>
      <c r="F142" s="292" t="s">
        <v>548</v>
      </c>
      <c r="G142" s="290">
        <f t="shared" si="75"/>
        <v>7296324</v>
      </c>
      <c r="H142" s="290"/>
      <c r="I142" s="290">
        <f t="shared" si="76"/>
        <v>0</v>
      </c>
      <c r="J142" s="290"/>
      <c r="K142" s="290"/>
      <c r="L142" s="290"/>
      <c r="M142" s="290"/>
      <c r="N142" s="290"/>
      <c r="O142" s="290"/>
      <c r="P142" s="290">
        <f t="shared" si="71"/>
        <v>7296324</v>
      </c>
      <c r="Q142" s="290">
        <v>7296324</v>
      </c>
      <c r="R142" s="290"/>
      <c r="S142" s="290"/>
      <c r="T142" s="290"/>
      <c r="U142" s="290"/>
      <c r="V142" s="290"/>
      <c r="W142" s="290"/>
      <c r="X142" s="290"/>
      <c r="Y142" s="290"/>
      <c r="Z142" s="296"/>
    </row>
    <row r="143" spans="1:26" s="297" customFormat="1" ht="36" x14ac:dyDescent="0.2">
      <c r="A143" s="311" t="s">
        <v>349</v>
      </c>
      <c r="B143" s="292" t="s">
        <v>549</v>
      </c>
      <c r="C143" s="293">
        <v>43874</v>
      </c>
      <c r="D143" s="294" t="s">
        <v>546</v>
      </c>
      <c r="E143" s="295" t="s">
        <v>547</v>
      </c>
      <c r="F143" s="292" t="s">
        <v>548</v>
      </c>
      <c r="G143" s="290">
        <f t="shared" si="75"/>
        <v>7578082</v>
      </c>
      <c r="H143" s="290"/>
      <c r="I143" s="290">
        <f t="shared" si="76"/>
        <v>0</v>
      </c>
      <c r="J143" s="290"/>
      <c r="K143" s="290"/>
      <c r="L143" s="290"/>
      <c r="M143" s="290"/>
      <c r="N143" s="290"/>
      <c r="O143" s="290"/>
      <c r="P143" s="290">
        <f t="shared" si="71"/>
        <v>7578082</v>
      </c>
      <c r="Q143" s="290">
        <v>7578082</v>
      </c>
      <c r="R143" s="290"/>
      <c r="S143" s="290"/>
      <c r="T143" s="290"/>
      <c r="U143" s="290"/>
      <c r="V143" s="290"/>
      <c r="W143" s="290"/>
      <c r="X143" s="290"/>
      <c r="Y143" s="290"/>
      <c r="Z143" s="296"/>
    </row>
    <row r="144" spans="1:26" s="297" customFormat="1" ht="60" x14ac:dyDescent="0.2">
      <c r="A144" s="311" t="s">
        <v>391</v>
      </c>
      <c r="B144" s="292" t="s">
        <v>550</v>
      </c>
      <c r="C144" s="293">
        <v>43661</v>
      </c>
      <c r="D144" s="294" t="s">
        <v>546</v>
      </c>
      <c r="E144" s="295"/>
      <c r="F144" s="292" t="s">
        <v>551</v>
      </c>
      <c r="G144" s="290">
        <f t="shared" si="75"/>
        <v>328306000</v>
      </c>
      <c r="H144" s="290"/>
      <c r="I144" s="290">
        <f t="shared" si="76"/>
        <v>0</v>
      </c>
      <c r="J144" s="290"/>
      <c r="K144" s="290"/>
      <c r="L144" s="290"/>
      <c r="M144" s="290"/>
      <c r="N144" s="290"/>
      <c r="O144" s="290"/>
      <c r="P144" s="290">
        <f t="shared" si="71"/>
        <v>328306000</v>
      </c>
      <c r="Q144" s="290"/>
      <c r="R144" s="290"/>
      <c r="S144" s="290"/>
      <c r="T144" s="290">
        <v>297991000</v>
      </c>
      <c r="U144" s="290"/>
      <c r="V144" s="290">
        <v>30315000</v>
      </c>
      <c r="W144" s="290"/>
      <c r="X144" s="290"/>
      <c r="Y144" s="290"/>
      <c r="Z144" s="296"/>
    </row>
    <row r="145" spans="1:26" s="324" customFormat="1" ht="12" x14ac:dyDescent="0.2">
      <c r="A145" s="308">
        <v>7</v>
      </c>
      <c r="B145" s="664" t="str">
        <f>'PB03'!B116</f>
        <v>Ban quản lý dự án xây dựng huyện Kim Bôi</v>
      </c>
      <c r="C145" s="665"/>
      <c r="D145" s="666"/>
      <c r="E145" s="326"/>
      <c r="F145" s="328"/>
      <c r="G145" s="322">
        <f>G146+G147+G148</f>
        <v>122454000</v>
      </c>
      <c r="H145" s="322">
        <f t="shared" ref="H145:Y145" si="78">H146+H147+H148</f>
        <v>0</v>
      </c>
      <c r="I145" s="322">
        <f t="shared" si="78"/>
        <v>0</v>
      </c>
      <c r="J145" s="322">
        <f t="shared" si="78"/>
        <v>0</v>
      </c>
      <c r="K145" s="322">
        <f t="shared" si="78"/>
        <v>0</v>
      </c>
      <c r="L145" s="322">
        <f t="shared" si="78"/>
        <v>0</v>
      </c>
      <c r="M145" s="322">
        <f t="shared" si="78"/>
        <v>0</v>
      </c>
      <c r="N145" s="322">
        <f t="shared" si="78"/>
        <v>0</v>
      </c>
      <c r="O145" s="322">
        <f t="shared" si="78"/>
        <v>0</v>
      </c>
      <c r="P145" s="322">
        <f t="shared" si="78"/>
        <v>122454000</v>
      </c>
      <c r="Q145" s="322">
        <f t="shared" si="78"/>
        <v>4979000</v>
      </c>
      <c r="R145" s="322">
        <f t="shared" si="78"/>
        <v>0</v>
      </c>
      <c r="S145" s="322">
        <f t="shared" si="78"/>
        <v>0</v>
      </c>
      <c r="T145" s="322">
        <f t="shared" si="78"/>
        <v>0</v>
      </c>
      <c r="U145" s="322">
        <f t="shared" si="78"/>
        <v>0</v>
      </c>
      <c r="V145" s="322">
        <f t="shared" si="78"/>
        <v>117475000</v>
      </c>
      <c r="W145" s="322">
        <f t="shared" si="78"/>
        <v>0</v>
      </c>
      <c r="X145" s="322">
        <f t="shared" si="78"/>
        <v>0</v>
      </c>
      <c r="Y145" s="322">
        <f t="shared" si="78"/>
        <v>0</v>
      </c>
      <c r="Z145" s="323"/>
    </row>
    <row r="146" spans="1:26" s="297" customFormat="1" ht="48" x14ac:dyDescent="0.2">
      <c r="A146" s="311" t="s">
        <v>195</v>
      </c>
      <c r="B146" s="292" t="s">
        <v>552</v>
      </c>
      <c r="C146" s="293">
        <v>43873</v>
      </c>
      <c r="D146" s="294" t="s">
        <v>553</v>
      </c>
      <c r="E146" s="295" t="s">
        <v>547</v>
      </c>
      <c r="F146" s="292" t="s">
        <v>554</v>
      </c>
      <c r="G146" s="290">
        <f t="shared" si="75"/>
        <v>4979000</v>
      </c>
      <c r="H146" s="290"/>
      <c r="I146" s="290">
        <f t="shared" si="76"/>
        <v>0</v>
      </c>
      <c r="J146" s="290"/>
      <c r="K146" s="290"/>
      <c r="L146" s="290"/>
      <c r="M146" s="290"/>
      <c r="N146" s="290"/>
      <c r="O146" s="290"/>
      <c r="P146" s="290">
        <f t="shared" si="71"/>
        <v>4979000</v>
      </c>
      <c r="Q146" s="290">
        <v>4979000</v>
      </c>
      <c r="R146" s="290"/>
      <c r="S146" s="290"/>
      <c r="T146" s="290"/>
      <c r="U146" s="290"/>
      <c r="V146" s="290"/>
      <c r="W146" s="290"/>
      <c r="X146" s="290"/>
      <c r="Y146" s="290"/>
      <c r="Z146" s="296"/>
    </row>
    <row r="147" spans="1:26" s="297" customFormat="1" ht="48" x14ac:dyDescent="0.2">
      <c r="A147" s="311" t="s">
        <v>492</v>
      </c>
      <c r="B147" s="292" t="s">
        <v>586</v>
      </c>
      <c r="C147" s="293">
        <v>43866</v>
      </c>
      <c r="D147" s="294" t="s">
        <v>553</v>
      </c>
      <c r="E147" s="295"/>
      <c r="F147" s="292" t="s">
        <v>198</v>
      </c>
      <c r="G147" s="290">
        <f t="shared" ref="G147" si="79">H147+I147+P147+Y147</f>
        <v>84186000</v>
      </c>
      <c r="H147" s="290"/>
      <c r="I147" s="290">
        <f t="shared" ref="I147" si="80">J147+K147+L147+M147+N147+O147</f>
        <v>0</v>
      </c>
      <c r="J147" s="290"/>
      <c r="K147" s="290"/>
      <c r="L147" s="290"/>
      <c r="M147" s="290"/>
      <c r="N147" s="290"/>
      <c r="O147" s="290"/>
      <c r="P147" s="290">
        <f t="shared" ref="P147" si="81">Q147+R147+S147+T147+U147+W147+V147</f>
        <v>84186000</v>
      </c>
      <c r="Q147" s="290"/>
      <c r="R147" s="290"/>
      <c r="S147" s="290"/>
      <c r="T147" s="290"/>
      <c r="U147" s="290"/>
      <c r="V147" s="290">
        <v>84186000</v>
      </c>
      <c r="W147" s="290"/>
      <c r="X147" s="290"/>
      <c r="Y147" s="290"/>
      <c r="Z147" s="296"/>
    </row>
    <row r="148" spans="1:26" s="297" customFormat="1" ht="48" x14ac:dyDescent="0.2">
      <c r="A148" s="311" t="s">
        <v>493</v>
      </c>
      <c r="B148" s="292" t="s">
        <v>586</v>
      </c>
      <c r="C148" s="293">
        <v>43866</v>
      </c>
      <c r="D148" s="294" t="s">
        <v>553</v>
      </c>
      <c r="E148" s="295"/>
      <c r="F148" s="292" t="s">
        <v>198</v>
      </c>
      <c r="G148" s="290">
        <f t="shared" ref="G148" si="82">H148+I148+P148+Y148</f>
        <v>33289000</v>
      </c>
      <c r="H148" s="290"/>
      <c r="I148" s="290">
        <f t="shared" ref="I148" si="83">J148+K148+L148+M148+N148+O148</f>
        <v>0</v>
      </c>
      <c r="J148" s="290"/>
      <c r="K148" s="290"/>
      <c r="L148" s="290"/>
      <c r="M148" s="290"/>
      <c r="N148" s="290"/>
      <c r="O148" s="290"/>
      <c r="P148" s="290">
        <f t="shared" ref="P148" si="84">Q148+R148+S148+T148+U148+W148+V148</f>
        <v>33289000</v>
      </c>
      <c r="Q148" s="290"/>
      <c r="R148" s="290"/>
      <c r="S148" s="290"/>
      <c r="T148" s="290"/>
      <c r="U148" s="290"/>
      <c r="V148" s="290">
        <v>33289000</v>
      </c>
      <c r="W148" s="290"/>
      <c r="X148" s="290"/>
      <c r="Y148" s="290"/>
      <c r="Z148" s="296"/>
    </row>
    <row r="149" spans="1:26" s="324" customFormat="1" ht="12" x14ac:dyDescent="0.2">
      <c r="A149" s="308" t="s">
        <v>41</v>
      </c>
      <c r="B149" s="322" t="str">
        <f>'PB03'!B148</f>
        <v>CHƯƠNG TRÌNH MỤC TIÊU QUỐC GIA GIẢM NGHÈO BỀN VỮNG GIAI ĐOẠN 2016 - 2018</v>
      </c>
      <c r="C149" s="336"/>
      <c r="D149" s="337"/>
      <c r="E149" s="326"/>
      <c r="F149" s="328"/>
      <c r="G149" s="322">
        <f>G150+G151+G153</f>
        <v>28309856</v>
      </c>
      <c r="H149" s="322">
        <f t="shared" ref="H149:Y149" si="85">H150+H151+H153</f>
        <v>0</v>
      </c>
      <c r="I149" s="322">
        <f t="shared" si="85"/>
        <v>0</v>
      </c>
      <c r="J149" s="322">
        <f t="shared" si="85"/>
        <v>0</v>
      </c>
      <c r="K149" s="322">
        <f t="shared" si="85"/>
        <v>0</v>
      </c>
      <c r="L149" s="322">
        <f t="shared" si="85"/>
        <v>0</v>
      </c>
      <c r="M149" s="322">
        <f t="shared" si="85"/>
        <v>0</v>
      </c>
      <c r="N149" s="322">
        <f t="shared" si="85"/>
        <v>0</v>
      </c>
      <c r="O149" s="322">
        <f t="shared" si="85"/>
        <v>0</v>
      </c>
      <c r="P149" s="322">
        <f t="shared" si="85"/>
        <v>28309856</v>
      </c>
      <c r="Q149" s="322">
        <f t="shared" si="85"/>
        <v>28309856</v>
      </c>
      <c r="R149" s="322">
        <f t="shared" si="85"/>
        <v>0</v>
      </c>
      <c r="S149" s="322">
        <f t="shared" si="85"/>
        <v>0</v>
      </c>
      <c r="T149" s="322">
        <f t="shared" si="85"/>
        <v>0</v>
      </c>
      <c r="U149" s="322">
        <f t="shared" si="85"/>
        <v>0</v>
      </c>
      <c r="V149" s="322">
        <f t="shared" si="85"/>
        <v>0</v>
      </c>
      <c r="W149" s="322">
        <f t="shared" si="85"/>
        <v>0</v>
      </c>
      <c r="X149" s="322">
        <f t="shared" si="85"/>
        <v>0</v>
      </c>
      <c r="Y149" s="322">
        <f t="shared" si="85"/>
        <v>0</v>
      </c>
      <c r="Z149" s="323"/>
    </row>
    <row r="150" spans="1:26" s="324" customFormat="1" ht="12" x14ac:dyDescent="0.2">
      <c r="A150" s="308">
        <v>1</v>
      </c>
      <c r="B150" s="664" t="str">
        <f>'PB03'!B149</f>
        <v>Huyện Kim Bôi</v>
      </c>
      <c r="C150" s="665"/>
      <c r="D150" s="666"/>
      <c r="E150" s="326"/>
      <c r="F150" s="328"/>
      <c r="G150" s="322">
        <f t="shared" ref="G150" si="86">H150+I150+P150+Y150</f>
        <v>0</v>
      </c>
      <c r="H150" s="322"/>
      <c r="I150" s="322">
        <f t="shared" ref="I150" si="87">J150+K150+L150+M150+N150+O150</f>
        <v>0</v>
      </c>
      <c r="J150" s="322"/>
      <c r="K150" s="322"/>
      <c r="L150" s="322"/>
      <c r="M150" s="322"/>
      <c r="N150" s="322"/>
      <c r="O150" s="322"/>
      <c r="P150" s="322">
        <f t="shared" ref="P150" si="88">Q150+R150+S150+T150+U150+W150+V150</f>
        <v>0</v>
      </c>
      <c r="Q150" s="322"/>
      <c r="R150" s="322"/>
      <c r="S150" s="322"/>
      <c r="T150" s="322"/>
      <c r="U150" s="322"/>
      <c r="V150" s="322"/>
      <c r="W150" s="322"/>
      <c r="X150" s="322"/>
      <c r="Y150" s="322"/>
      <c r="Z150" s="323"/>
    </row>
    <row r="151" spans="1:26" s="324" customFormat="1" ht="12" x14ac:dyDescent="0.2">
      <c r="A151" s="308">
        <v>2</v>
      </c>
      <c r="B151" s="664" t="s">
        <v>557</v>
      </c>
      <c r="C151" s="665"/>
      <c r="D151" s="666"/>
      <c r="E151" s="326"/>
      <c r="F151" s="328"/>
      <c r="G151" s="322">
        <f>G152</f>
        <v>28309856</v>
      </c>
      <c r="H151" s="322">
        <f t="shared" ref="H151:Y151" si="89">H152</f>
        <v>0</v>
      </c>
      <c r="I151" s="322">
        <f t="shared" si="89"/>
        <v>0</v>
      </c>
      <c r="J151" s="322">
        <f t="shared" si="89"/>
        <v>0</v>
      </c>
      <c r="K151" s="322">
        <f t="shared" si="89"/>
        <v>0</v>
      </c>
      <c r="L151" s="322">
        <f t="shared" si="89"/>
        <v>0</v>
      </c>
      <c r="M151" s="322">
        <f t="shared" si="89"/>
        <v>0</v>
      </c>
      <c r="N151" s="322">
        <f t="shared" si="89"/>
        <v>0</v>
      </c>
      <c r="O151" s="322">
        <f t="shared" si="89"/>
        <v>0</v>
      </c>
      <c r="P151" s="322">
        <f t="shared" si="89"/>
        <v>28309856</v>
      </c>
      <c r="Q151" s="322">
        <f t="shared" si="89"/>
        <v>28309856</v>
      </c>
      <c r="R151" s="322">
        <f t="shared" si="89"/>
        <v>0</v>
      </c>
      <c r="S151" s="322">
        <f t="shared" si="89"/>
        <v>0</v>
      </c>
      <c r="T151" s="322">
        <f t="shared" si="89"/>
        <v>0</v>
      </c>
      <c r="U151" s="322">
        <f t="shared" si="89"/>
        <v>0</v>
      </c>
      <c r="V151" s="322">
        <f t="shared" si="89"/>
        <v>0</v>
      </c>
      <c r="W151" s="322">
        <f t="shared" si="89"/>
        <v>0</v>
      </c>
      <c r="X151" s="322">
        <f t="shared" si="89"/>
        <v>0</v>
      </c>
      <c r="Y151" s="322">
        <f t="shared" si="89"/>
        <v>0</v>
      </c>
      <c r="Z151" s="323"/>
    </row>
    <row r="152" spans="1:26" s="297" customFormat="1" ht="60" customHeight="1" x14ac:dyDescent="0.2">
      <c r="A152" s="311" t="s">
        <v>492</v>
      </c>
      <c r="B152" s="292" t="s">
        <v>464</v>
      </c>
      <c r="C152" s="293">
        <v>43875</v>
      </c>
      <c r="D152" s="294" t="s">
        <v>558</v>
      </c>
      <c r="E152" s="295"/>
      <c r="F152" s="292" t="s">
        <v>560</v>
      </c>
      <c r="G152" s="290">
        <f t="shared" si="75"/>
        <v>28309856</v>
      </c>
      <c r="H152" s="290"/>
      <c r="I152" s="290">
        <f t="shared" si="76"/>
        <v>0</v>
      </c>
      <c r="J152" s="290"/>
      <c r="K152" s="290"/>
      <c r="L152" s="290"/>
      <c r="M152" s="290"/>
      <c r="N152" s="290"/>
      <c r="O152" s="290"/>
      <c r="P152" s="290">
        <f t="shared" si="71"/>
        <v>28309856</v>
      </c>
      <c r="Q152" s="290">
        <v>28309856</v>
      </c>
      <c r="R152" s="290"/>
      <c r="S152" s="290"/>
      <c r="T152" s="290"/>
      <c r="U152" s="290"/>
      <c r="V152" s="290"/>
      <c r="W152" s="290"/>
      <c r="X152" s="290"/>
      <c r="Y152" s="290"/>
      <c r="Z152" s="296"/>
    </row>
    <row r="153" spans="1:26" s="297" customFormat="1" ht="12" x14ac:dyDescent="0.2">
      <c r="A153" s="338">
        <v>3</v>
      </c>
      <c r="B153" s="339" t="e">
        <f>'PB03'!#REF!</f>
        <v>#REF!</v>
      </c>
      <c r="C153" s="293"/>
      <c r="D153" s="294"/>
      <c r="E153" s="295"/>
      <c r="F153" s="292"/>
      <c r="G153" s="340">
        <f t="shared" si="75"/>
        <v>0</v>
      </c>
      <c r="H153" s="290"/>
      <c r="I153" s="290">
        <f t="shared" si="76"/>
        <v>0</v>
      </c>
      <c r="J153" s="290"/>
      <c r="K153" s="290"/>
      <c r="L153" s="290"/>
      <c r="M153" s="290"/>
      <c r="N153" s="290"/>
      <c r="O153" s="290"/>
      <c r="P153" s="290">
        <f t="shared" si="71"/>
        <v>0</v>
      </c>
      <c r="Q153" s="290"/>
      <c r="R153" s="290"/>
      <c r="S153" s="290"/>
      <c r="T153" s="290"/>
      <c r="U153" s="290"/>
      <c r="V153" s="290"/>
      <c r="W153" s="290"/>
      <c r="X153" s="290"/>
      <c r="Y153" s="290"/>
      <c r="Z153" s="296"/>
    </row>
    <row r="154" spans="1:26" s="297" customFormat="1" ht="12" x14ac:dyDescent="0.2">
      <c r="A154" s="291"/>
      <c r="B154" s="292"/>
      <c r="C154" s="293"/>
      <c r="D154" s="294"/>
      <c r="E154" s="295"/>
      <c r="F154" s="318"/>
      <c r="G154" s="290"/>
      <c r="H154" s="290"/>
      <c r="I154" s="290"/>
      <c r="J154" s="290"/>
      <c r="K154" s="290"/>
      <c r="L154" s="290"/>
      <c r="M154" s="290"/>
      <c r="N154" s="290"/>
      <c r="O154" s="290"/>
      <c r="P154" s="290">
        <f t="shared" si="71"/>
        <v>0</v>
      </c>
      <c r="Q154" s="290"/>
      <c r="R154" s="290"/>
      <c r="S154" s="290"/>
      <c r="T154" s="290"/>
      <c r="U154" s="290"/>
      <c r="V154" s="290"/>
      <c r="W154" s="290"/>
      <c r="X154" s="290"/>
      <c r="Y154" s="290"/>
      <c r="Z154" s="296"/>
    </row>
    <row r="156" spans="1:26" s="320" customFormat="1" ht="12.75" x14ac:dyDescent="0.2">
      <c r="B156" s="320" t="s">
        <v>561</v>
      </c>
    </row>
    <row r="157" spans="1:26" s="320" customFormat="1" ht="12.75" x14ac:dyDescent="0.2">
      <c r="B157" s="674" t="s">
        <v>562</v>
      </c>
      <c r="C157" s="674"/>
      <c r="D157" s="674"/>
      <c r="E157" s="674"/>
      <c r="F157" s="674"/>
      <c r="G157" s="674"/>
      <c r="H157" s="674"/>
      <c r="I157" s="674"/>
      <c r="J157" s="674"/>
      <c r="K157" s="674"/>
      <c r="L157" s="674"/>
      <c r="M157" s="674"/>
      <c r="N157" s="674"/>
      <c r="O157" s="674"/>
      <c r="P157" s="674"/>
      <c r="Q157" s="674"/>
    </row>
    <row r="158" spans="1:26" s="320" customFormat="1" ht="12.75" x14ac:dyDescent="0.2">
      <c r="B158" s="674" t="s">
        <v>563</v>
      </c>
      <c r="C158" s="674"/>
      <c r="D158" s="674"/>
      <c r="E158" s="674"/>
      <c r="F158" s="674"/>
      <c r="G158" s="674"/>
      <c r="H158" s="674"/>
      <c r="I158" s="674"/>
      <c r="J158" s="674"/>
      <c r="K158" s="674"/>
      <c r="L158" s="674"/>
      <c r="M158" s="674"/>
      <c r="N158" s="674"/>
      <c r="O158" s="674"/>
      <c r="P158" s="674"/>
    </row>
    <row r="159" spans="1:26" s="320" customFormat="1" ht="12.75" x14ac:dyDescent="0.2">
      <c r="B159" s="674" t="s">
        <v>564</v>
      </c>
      <c r="C159" s="674"/>
      <c r="D159" s="674"/>
      <c r="E159" s="674"/>
      <c r="F159" s="674"/>
      <c r="G159" s="674"/>
      <c r="H159" s="674"/>
      <c r="I159" s="674"/>
      <c r="J159" s="674"/>
      <c r="K159" s="674"/>
      <c r="L159" s="674"/>
      <c r="M159" s="674"/>
      <c r="N159" s="674"/>
      <c r="O159" s="674"/>
      <c r="P159" s="674"/>
    </row>
    <row r="160" spans="1:26" s="320" customFormat="1" ht="12.75" x14ac:dyDescent="0.2">
      <c r="H160" s="320">
        <f>G85+G125</f>
        <v>91797330021.037323</v>
      </c>
    </row>
    <row r="161" s="320" customFormat="1" ht="12.75" x14ac:dyDescent="0.2"/>
    <row r="162" s="320" customFormat="1" ht="12.75" x14ac:dyDescent="0.2"/>
    <row r="163" s="320" customFormat="1" ht="12.75" x14ac:dyDescent="0.2"/>
  </sheetData>
  <mergeCells count="114">
    <mergeCell ref="Y5:Y7"/>
    <mergeCell ref="A5:A7"/>
    <mergeCell ref="B5:C5"/>
    <mergeCell ref="D5:D7"/>
    <mergeCell ref="E5:E7"/>
    <mergeCell ref="F5:F7"/>
    <mergeCell ref="A1:F1"/>
    <mergeCell ref="T1:Z1"/>
    <mergeCell ref="A2:F2"/>
    <mergeCell ref="A3:Z3"/>
    <mergeCell ref="U4:Z4"/>
    <mergeCell ref="Z5:Z7"/>
    <mergeCell ref="B6:B7"/>
    <mergeCell ref="C6:C7"/>
    <mergeCell ref="I6:I7"/>
    <mergeCell ref="J6:J7"/>
    <mergeCell ref="K6:K7"/>
    <mergeCell ref="L6:L7"/>
    <mergeCell ref="M6:M7"/>
    <mergeCell ref="N6:N7"/>
    <mergeCell ref="W6:W7"/>
    <mergeCell ref="G5:G7"/>
    <mergeCell ref="H5:H7"/>
    <mergeCell ref="I5:O5"/>
    <mergeCell ref="P5:W5"/>
    <mergeCell ref="B150:D150"/>
    <mergeCell ref="B138:D138"/>
    <mergeCell ref="B141:D141"/>
    <mergeCell ref="B145:D145"/>
    <mergeCell ref="B151:D151"/>
    <mergeCell ref="B157:Q157"/>
    <mergeCell ref="B158:P158"/>
    <mergeCell ref="B159:P159"/>
    <mergeCell ref="B87:D87"/>
    <mergeCell ref="B125:D125"/>
    <mergeCell ref="B103:D103"/>
    <mergeCell ref="B115:D115"/>
    <mergeCell ref="B117:D117"/>
    <mergeCell ref="B98:D98"/>
    <mergeCell ref="B113:D113"/>
    <mergeCell ref="B128:D128"/>
    <mergeCell ref="D129:D134"/>
    <mergeCell ref="B136:D136"/>
    <mergeCell ref="B116:D116"/>
    <mergeCell ref="B119:D119"/>
    <mergeCell ref="B122:D122"/>
    <mergeCell ref="B9:D9"/>
    <mergeCell ref="D20:D21"/>
    <mergeCell ref="X5:X7"/>
    <mergeCell ref="B126:D126"/>
    <mergeCell ref="B127:D127"/>
    <mergeCell ref="B137:D137"/>
    <mergeCell ref="B85:D85"/>
    <mergeCell ref="B86:D86"/>
    <mergeCell ref="B123:D123"/>
    <mergeCell ref="O6:O7"/>
    <mergeCell ref="P6:P7"/>
    <mergeCell ref="Q6:Q7"/>
    <mergeCell ref="R6:R7"/>
    <mergeCell ref="S6:S7"/>
    <mergeCell ref="T6:T7"/>
    <mergeCell ref="U6:U7"/>
    <mergeCell ref="V6:V7"/>
    <mergeCell ref="D25:D27"/>
    <mergeCell ref="D28:D29"/>
    <mergeCell ref="B30:B31"/>
    <mergeCell ref="C30:C31"/>
    <mergeCell ref="D30:D31"/>
    <mergeCell ref="B10:D10"/>
    <mergeCell ref="B11:D11"/>
    <mergeCell ref="D16:D17"/>
    <mergeCell ref="D18:D19"/>
    <mergeCell ref="E59:E60"/>
    <mergeCell ref="A57:A58"/>
    <mergeCell ref="B57:B58"/>
    <mergeCell ref="C57:C58"/>
    <mergeCell ref="D57:D58"/>
    <mergeCell ref="E57:E58"/>
    <mergeCell ref="E30:E31"/>
    <mergeCell ref="D32:D35"/>
    <mergeCell ref="D47:D50"/>
    <mergeCell ref="A55:A56"/>
    <mergeCell ref="B55:B56"/>
    <mergeCell ref="C55:C56"/>
    <mergeCell ref="D55:D56"/>
    <mergeCell ref="E55:E56"/>
    <mergeCell ref="D61:D62"/>
    <mergeCell ref="D65:D66"/>
    <mergeCell ref="D67:D68"/>
    <mergeCell ref="D69:D71"/>
    <mergeCell ref="D75:D77"/>
    <mergeCell ref="A59:A60"/>
    <mergeCell ref="B59:B60"/>
    <mergeCell ref="C59:C60"/>
    <mergeCell ref="D59:D60"/>
    <mergeCell ref="E75:E77"/>
    <mergeCell ref="F75:F77"/>
    <mergeCell ref="G75:G77"/>
    <mergeCell ref="H75:H77"/>
    <mergeCell ref="A79:A80"/>
    <mergeCell ref="D79:D80"/>
    <mergeCell ref="E79:E80"/>
    <mergeCell ref="F79:F80"/>
    <mergeCell ref="G79:G80"/>
    <mergeCell ref="H79:H80"/>
    <mergeCell ref="B83:B84"/>
    <mergeCell ref="C83:C84"/>
    <mergeCell ref="D83:D84"/>
    <mergeCell ref="E83:E84"/>
    <mergeCell ref="D81:D82"/>
    <mergeCell ref="E81:E82"/>
    <mergeCell ref="F81:F82"/>
    <mergeCell ref="G81:G82"/>
    <mergeCell ref="H81:H8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153"/>
  <sheetViews>
    <sheetView topLeftCell="A4" workbookViewId="0">
      <pane xSplit="2" ySplit="6" topLeftCell="T16" activePane="bottomRight" state="frozen"/>
      <selection activeCell="A4" sqref="A4"/>
      <selection pane="topRight" activeCell="C4" sqref="C4"/>
      <selection pane="bottomLeft" activeCell="A10" sqref="A10"/>
      <selection pane="bottomRight" activeCell="B16" sqref="B16"/>
    </sheetView>
  </sheetViews>
  <sheetFormatPr defaultColWidth="8.85546875" defaultRowHeight="15.75" x14ac:dyDescent="0.2"/>
  <cols>
    <col min="1" max="1" width="6.140625" style="220" customWidth="1"/>
    <col min="2" max="2" width="21.7109375" style="223" customWidth="1"/>
    <col min="3" max="3" width="11.42578125" style="224" bestFit="1" customWidth="1"/>
    <col min="4" max="4" width="20.42578125" style="225" customWidth="1"/>
    <col min="5" max="5" width="18.42578125" style="226" customWidth="1"/>
    <col min="6" max="6" width="21.140625" style="227" customWidth="1"/>
    <col min="7" max="7" width="15.140625" style="228" customWidth="1"/>
    <col min="8" max="8" width="15.42578125" style="228" hidden="1" customWidth="1"/>
    <col min="9" max="9" width="19.28515625" style="228" hidden="1" customWidth="1"/>
    <col min="10" max="13" width="16.28515625" style="228" hidden="1" customWidth="1"/>
    <col min="14" max="16" width="16.42578125" style="228" hidden="1" customWidth="1"/>
    <col min="17" max="17" width="13.85546875" style="228" hidden="1" customWidth="1"/>
    <col min="18" max="18" width="18.28515625" style="228" hidden="1" customWidth="1"/>
    <col min="19" max="19" width="17" style="228" customWidth="1"/>
    <col min="20" max="20" width="18.85546875" style="228" bestFit="1" customWidth="1"/>
    <col min="21" max="21" width="20" style="228" hidden="1" customWidth="1"/>
    <col min="22" max="22" width="18.42578125" style="228" customWidth="1"/>
    <col min="23" max="23" width="16.140625" style="228" customWidth="1"/>
    <col min="24" max="24" width="16.140625" style="228" hidden="1" customWidth="1"/>
    <col min="25" max="25" width="16.85546875" style="228" customWidth="1"/>
    <col min="26" max="26" width="18.140625" style="228" customWidth="1"/>
    <col min="27" max="27" width="18.7109375" style="228" customWidth="1"/>
    <col min="28" max="28" width="8.140625" style="228" hidden="1" customWidth="1"/>
    <col min="29" max="29" width="7.42578125" style="228" hidden="1" customWidth="1"/>
    <col min="30" max="30" width="19.28515625" style="228" customWidth="1"/>
    <col min="31" max="31" width="8.7109375" style="228" hidden="1" customWidth="1"/>
    <col min="32" max="32" width="21.85546875" style="228" customWidth="1"/>
    <col min="33" max="33" width="21.42578125" style="228" hidden="1" customWidth="1"/>
    <col min="34" max="34" width="15.140625" style="228" customWidth="1"/>
    <col min="35" max="256" width="8.85546875" style="183"/>
    <col min="257" max="257" width="6.140625" style="183" customWidth="1"/>
    <col min="258" max="258" width="21.7109375" style="183" customWidth="1"/>
    <col min="259" max="259" width="11.42578125" style="183" bestFit="1" customWidth="1"/>
    <col min="260" max="260" width="20.42578125" style="183" customWidth="1"/>
    <col min="261" max="261" width="18.42578125" style="183" customWidth="1"/>
    <col min="262" max="262" width="16.28515625" style="183" customWidth="1"/>
    <col min="263" max="263" width="15.140625" style="183" customWidth="1"/>
    <col min="264" max="264" width="15.42578125" style="183" bestFit="1" customWidth="1"/>
    <col min="265" max="265" width="19.28515625" style="183" customWidth="1"/>
    <col min="266" max="269" width="16.28515625" style="183" customWidth="1"/>
    <col min="270" max="272" width="16.42578125" style="183" customWidth="1"/>
    <col min="273" max="273" width="13.85546875" style="183" customWidth="1"/>
    <col min="274" max="274" width="18.28515625" style="183" customWidth="1"/>
    <col min="275" max="289" width="0" style="183" hidden="1" customWidth="1"/>
    <col min="290" max="290" width="4.28515625" style="183" bestFit="1" customWidth="1"/>
    <col min="291" max="512" width="8.85546875" style="183"/>
    <col min="513" max="513" width="6.140625" style="183" customWidth="1"/>
    <col min="514" max="514" width="21.7109375" style="183" customWidth="1"/>
    <col min="515" max="515" width="11.42578125" style="183" bestFit="1" customWidth="1"/>
    <col min="516" max="516" width="20.42578125" style="183" customWidth="1"/>
    <col min="517" max="517" width="18.42578125" style="183" customWidth="1"/>
    <col min="518" max="518" width="16.28515625" style="183" customWidth="1"/>
    <col min="519" max="519" width="15.140625" style="183" customWidth="1"/>
    <col min="520" max="520" width="15.42578125" style="183" bestFit="1" customWidth="1"/>
    <col min="521" max="521" width="19.28515625" style="183" customWidth="1"/>
    <col min="522" max="525" width="16.28515625" style="183" customWidth="1"/>
    <col min="526" max="528" width="16.42578125" style="183" customWidth="1"/>
    <col min="529" max="529" width="13.85546875" style="183" customWidth="1"/>
    <col min="530" max="530" width="18.28515625" style="183" customWidth="1"/>
    <col min="531" max="545" width="0" style="183" hidden="1" customWidth="1"/>
    <col min="546" max="546" width="4.28515625" style="183" bestFit="1" customWidth="1"/>
    <col min="547" max="768" width="8.85546875" style="183"/>
    <col min="769" max="769" width="6.140625" style="183" customWidth="1"/>
    <col min="770" max="770" width="21.7109375" style="183" customWidth="1"/>
    <col min="771" max="771" width="11.42578125" style="183" bestFit="1" customWidth="1"/>
    <col min="772" max="772" width="20.42578125" style="183" customWidth="1"/>
    <col min="773" max="773" width="18.42578125" style="183" customWidth="1"/>
    <col min="774" max="774" width="16.28515625" style="183" customWidth="1"/>
    <col min="775" max="775" width="15.140625" style="183" customWidth="1"/>
    <col min="776" max="776" width="15.42578125" style="183" bestFit="1" customWidth="1"/>
    <col min="777" max="777" width="19.28515625" style="183" customWidth="1"/>
    <col min="778" max="781" width="16.28515625" style="183" customWidth="1"/>
    <col min="782" max="784" width="16.42578125" style="183" customWidth="1"/>
    <col min="785" max="785" width="13.85546875" style="183" customWidth="1"/>
    <col min="786" max="786" width="18.28515625" style="183" customWidth="1"/>
    <col min="787" max="801" width="0" style="183" hidden="1" customWidth="1"/>
    <col min="802" max="802" width="4.28515625" style="183" bestFit="1" customWidth="1"/>
    <col min="803" max="1024" width="8.85546875" style="183"/>
    <col min="1025" max="1025" width="6.140625" style="183" customWidth="1"/>
    <col min="1026" max="1026" width="21.7109375" style="183" customWidth="1"/>
    <col min="1027" max="1027" width="11.42578125" style="183" bestFit="1" customWidth="1"/>
    <col min="1028" max="1028" width="20.42578125" style="183" customWidth="1"/>
    <col min="1029" max="1029" width="18.42578125" style="183" customWidth="1"/>
    <col min="1030" max="1030" width="16.28515625" style="183" customWidth="1"/>
    <col min="1031" max="1031" width="15.140625" style="183" customWidth="1"/>
    <col min="1032" max="1032" width="15.42578125" style="183" bestFit="1" customWidth="1"/>
    <col min="1033" max="1033" width="19.28515625" style="183" customWidth="1"/>
    <col min="1034" max="1037" width="16.28515625" style="183" customWidth="1"/>
    <col min="1038" max="1040" width="16.42578125" style="183" customWidth="1"/>
    <col min="1041" max="1041" width="13.85546875" style="183" customWidth="1"/>
    <col min="1042" max="1042" width="18.28515625" style="183" customWidth="1"/>
    <col min="1043" max="1057" width="0" style="183" hidden="1" customWidth="1"/>
    <col min="1058" max="1058" width="4.28515625" style="183" bestFit="1" customWidth="1"/>
    <col min="1059" max="1280" width="8.85546875" style="183"/>
    <col min="1281" max="1281" width="6.140625" style="183" customWidth="1"/>
    <col min="1282" max="1282" width="21.7109375" style="183" customWidth="1"/>
    <col min="1283" max="1283" width="11.42578125" style="183" bestFit="1" customWidth="1"/>
    <col min="1284" max="1284" width="20.42578125" style="183" customWidth="1"/>
    <col min="1285" max="1285" width="18.42578125" style="183" customWidth="1"/>
    <col min="1286" max="1286" width="16.28515625" style="183" customWidth="1"/>
    <col min="1287" max="1287" width="15.140625" style="183" customWidth="1"/>
    <col min="1288" max="1288" width="15.42578125" style="183" bestFit="1" customWidth="1"/>
    <col min="1289" max="1289" width="19.28515625" style="183" customWidth="1"/>
    <col min="1290" max="1293" width="16.28515625" style="183" customWidth="1"/>
    <col min="1294" max="1296" width="16.42578125" style="183" customWidth="1"/>
    <col min="1297" max="1297" width="13.85546875" style="183" customWidth="1"/>
    <col min="1298" max="1298" width="18.28515625" style="183" customWidth="1"/>
    <col min="1299" max="1313" width="0" style="183" hidden="1" customWidth="1"/>
    <col min="1314" max="1314" width="4.28515625" style="183" bestFit="1" customWidth="1"/>
    <col min="1315" max="1536" width="8.85546875" style="183"/>
    <col min="1537" max="1537" width="6.140625" style="183" customWidth="1"/>
    <col min="1538" max="1538" width="21.7109375" style="183" customWidth="1"/>
    <col min="1539" max="1539" width="11.42578125" style="183" bestFit="1" customWidth="1"/>
    <col min="1540" max="1540" width="20.42578125" style="183" customWidth="1"/>
    <col min="1541" max="1541" width="18.42578125" style="183" customWidth="1"/>
    <col min="1542" max="1542" width="16.28515625" style="183" customWidth="1"/>
    <col min="1543" max="1543" width="15.140625" style="183" customWidth="1"/>
    <col min="1544" max="1544" width="15.42578125" style="183" bestFit="1" customWidth="1"/>
    <col min="1545" max="1545" width="19.28515625" style="183" customWidth="1"/>
    <col min="1546" max="1549" width="16.28515625" style="183" customWidth="1"/>
    <col min="1550" max="1552" width="16.42578125" style="183" customWidth="1"/>
    <col min="1553" max="1553" width="13.85546875" style="183" customWidth="1"/>
    <col min="1554" max="1554" width="18.28515625" style="183" customWidth="1"/>
    <col min="1555" max="1569" width="0" style="183" hidden="1" customWidth="1"/>
    <col min="1570" max="1570" width="4.28515625" style="183" bestFit="1" customWidth="1"/>
    <col min="1571" max="1792" width="8.85546875" style="183"/>
    <col min="1793" max="1793" width="6.140625" style="183" customWidth="1"/>
    <col min="1794" max="1794" width="21.7109375" style="183" customWidth="1"/>
    <col min="1795" max="1795" width="11.42578125" style="183" bestFit="1" customWidth="1"/>
    <col min="1796" max="1796" width="20.42578125" style="183" customWidth="1"/>
    <col min="1797" max="1797" width="18.42578125" style="183" customWidth="1"/>
    <col min="1798" max="1798" width="16.28515625" style="183" customWidth="1"/>
    <col min="1799" max="1799" width="15.140625" style="183" customWidth="1"/>
    <col min="1800" max="1800" width="15.42578125" style="183" bestFit="1" customWidth="1"/>
    <col min="1801" max="1801" width="19.28515625" style="183" customWidth="1"/>
    <col min="1802" max="1805" width="16.28515625" style="183" customWidth="1"/>
    <col min="1806" max="1808" width="16.42578125" style="183" customWidth="1"/>
    <col min="1809" max="1809" width="13.85546875" style="183" customWidth="1"/>
    <col min="1810" max="1810" width="18.28515625" style="183" customWidth="1"/>
    <col min="1811" max="1825" width="0" style="183" hidden="1" customWidth="1"/>
    <col min="1826" max="1826" width="4.28515625" style="183" bestFit="1" customWidth="1"/>
    <col min="1827" max="2048" width="8.85546875" style="183"/>
    <col min="2049" max="2049" width="6.140625" style="183" customWidth="1"/>
    <col min="2050" max="2050" width="21.7109375" style="183" customWidth="1"/>
    <col min="2051" max="2051" width="11.42578125" style="183" bestFit="1" customWidth="1"/>
    <col min="2052" max="2052" width="20.42578125" style="183" customWidth="1"/>
    <col min="2053" max="2053" width="18.42578125" style="183" customWidth="1"/>
    <col min="2054" max="2054" width="16.28515625" style="183" customWidth="1"/>
    <col min="2055" max="2055" width="15.140625" style="183" customWidth="1"/>
    <col min="2056" max="2056" width="15.42578125" style="183" bestFit="1" customWidth="1"/>
    <col min="2057" max="2057" width="19.28515625" style="183" customWidth="1"/>
    <col min="2058" max="2061" width="16.28515625" style="183" customWidth="1"/>
    <col min="2062" max="2064" width="16.42578125" style="183" customWidth="1"/>
    <col min="2065" max="2065" width="13.85546875" style="183" customWidth="1"/>
    <col min="2066" max="2066" width="18.28515625" style="183" customWidth="1"/>
    <col min="2067" max="2081" width="0" style="183" hidden="1" customWidth="1"/>
    <col min="2082" max="2082" width="4.28515625" style="183" bestFit="1" customWidth="1"/>
    <col min="2083" max="2304" width="8.85546875" style="183"/>
    <col min="2305" max="2305" width="6.140625" style="183" customWidth="1"/>
    <col min="2306" max="2306" width="21.7109375" style="183" customWidth="1"/>
    <col min="2307" max="2307" width="11.42578125" style="183" bestFit="1" customWidth="1"/>
    <col min="2308" max="2308" width="20.42578125" style="183" customWidth="1"/>
    <col min="2309" max="2309" width="18.42578125" style="183" customWidth="1"/>
    <col min="2310" max="2310" width="16.28515625" style="183" customWidth="1"/>
    <col min="2311" max="2311" width="15.140625" style="183" customWidth="1"/>
    <col min="2312" max="2312" width="15.42578125" style="183" bestFit="1" customWidth="1"/>
    <col min="2313" max="2313" width="19.28515625" style="183" customWidth="1"/>
    <col min="2314" max="2317" width="16.28515625" style="183" customWidth="1"/>
    <col min="2318" max="2320" width="16.42578125" style="183" customWidth="1"/>
    <col min="2321" max="2321" width="13.85546875" style="183" customWidth="1"/>
    <col min="2322" max="2322" width="18.28515625" style="183" customWidth="1"/>
    <col min="2323" max="2337" width="0" style="183" hidden="1" customWidth="1"/>
    <col min="2338" max="2338" width="4.28515625" style="183" bestFit="1" customWidth="1"/>
    <col min="2339" max="2560" width="8.85546875" style="183"/>
    <col min="2561" max="2561" width="6.140625" style="183" customWidth="1"/>
    <col min="2562" max="2562" width="21.7109375" style="183" customWidth="1"/>
    <col min="2563" max="2563" width="11.42578125" style="183" bestFit="1" customWidth="1"/>
    <col min="2564" max="2564" width="20.42578125" style="183" customWidth="1"/>
    <col min="2565" max="2565" width="18.42578125" style="183" customWidth="1"/>
    <col min="2566" max="2566" width="16.28515625" style="183" customWidth="1"/>
    <col min="2567" max="2567" width="15.140625" style="183" customWidth="1"/>
    <col min="2568" max="2568" width="15.42578125" style="183" bestFit="1" customWidth="1"/>
    <col min="2569" max="2569" width="19.28515625" style="183" customWidth="1"/>
    <col min="2570" max="2573" width="16.28515625" style="183" customWidth="1"/>
    <col min="2574" max="2576" width="16.42578125" style="183" customWidth="1"/>
    <col min="2577" max="2577" width="13.85546875" style="183" customWidth="1"/>
    <col min="2578" max="2578" width="18.28515625" style="183" customWidth="1"/>
    <col min="2579" max="2593" width="0" style="183" hidden="1" customWidth="1"/>
    <col min="2594" max="2594" width="4.28515625" style="183" bestFit="1" customWidth="1"/>
    <col min="2595" max="2816" width="8.85546875" style="183"/>
    <col min="2817" max="2817" width="6.140625" style="183" customWidth="1"/>
    <col min="2818" max="2818" width="21.7109375" style="183" customWidth="1"/>
    <col min="2819" max="2819" width="11.42578125" style="183" bestFit="1" customWidth="1"/>
    <col min="2820" max="2820" width="20.42578125" style="183" customWidth="1"/>
    <col min="2821" max="2821" width="18.42578125" style="183" customWidth="1"/>
    <col min="2822" max="2822" width="16.28515625" style="183" customWidth="1"/>
    <col min="2823" max="2823" width="15.140625" style="183" customWidth="1"/>
    <col min="2824" max="2824" width="15.42578125" style="183" bestFit="1" customWidth="1"/>
    <col min="2825" max="2825" width="19.28515625" style="183" customWidth="1"/>
    <col min="2826" max="2829" width="16.28515625" style="183" customWidth="1"/>
    <col min="2830" max="2832" width="16.42578125" style="183" customWidth="1"/>
    <col min="2833" max="2833" width="13.85546875" style="183" customWidth="1"/>
    <col min="2834" max="2834" width="18.28515625" style="183" customWidth="1"/>
    <col min="2835" max="2849" width="0" style="183" hidden="1" customWidth="1"/>
    <col min="2850" max="2850" width="4.28515625" style="183" bestFit="1" customWidth="1"/>
    <col min="2851" max="3072" width="8.85546875" style="183"/>
    <col min="3073" max="3073" width="6.140625" style="183" customWidth="1"/>
    <col min="3074" max="3074" width="21.7109375" style="183" customWidth="1"/>
    <col min="3075" max="3075" width="11.42578125" style="183" bestFit="1" customWidth="1"/>
    <col min="3076" max="3076" width="20.42578125" style="183" customWidth="1"/>
    <col min="3077" max="3077" width="18.42578125" style="183" customWidth="1"/>
    <col min="3078" max="3078" width="16.28515625" style="183" customWidth="1"/>
    <col min="3079" max="3079" width="15.140625" style="183" customWidth="1"/>
    <col min="3080" max="3080" width="15.42578125" style="183" bestFit="1" customWidth="1"/>
    <col min="3081" max="3081" width="19.28515625" style="183" customWidth="1"/>
    <col min="3082" max="3085" width="16.28515625" style="183" customWidth="1"/>
    <col min="3086" max="3088" width="16.42578125" style="183" customWidth="1"/>
    <col min="3089" max="3089" width="13.85546875" style="183" customWidth="1"/>
    <col min="3090" max="3090" width="18.28515625" style="183" customWidth="1"/>
    <col min="3091" max="3105" width="0" style="183" hidden="1" customWidth="1"/>
    <col min="3106" max="3106" width="4.28515625" style="183" bestFit="1" customWidth="1"/>
    <col min="3107" max="3328" width="8.85546875" style="183"/>
    <col min="3329" max="3329" width="6.140625" style="183" customWidth="1"/>
    <col min="3330" max="3330" width="21.7109375" style="183" customWidth="1"/>
    <col min="3331" max="3331" width="11.42578125" style="183" bestFit="1" customWidth="1"/>
    <col min="3332" max="3332" width="20.42578125" style="183" customWidth="1"/>
    <col min="3333" max="3333" width="18.42578125" style="183" customWidth="1"/>
    <col min="3334" max="3334" width="16.28515625" style="183" customWidth="1"/>
    <col min="3335" max="3335" width="15.140625" style="183" customWidth="1"/>
    <col min="3336" max="3336" width="15.42578125" style="183" bestFit="1" customWidth="1"/>
    <col min="3337" max="3337" width="19.28515625" style="183" customWidth="1"/>
    <col min="3338" max="3341" width="16.28515625" style="183" customWidth="1"/>
    <col min="3342" max="3344" width="16.42578125" style="183" customWidth="1"/>
    <col min="3345" max="3345" width="13.85546875" style="183" customWidth="1"/>
    <col min="3346" max="3346" width="18.28515625" style="183" customWidth="1"/>
    <col min="3347" max="3361" width="0" style="183" hidden="1" customWidth="1"/>
    <col min="3362" max="3362" width="4.28515625" style="183" bestFit="1" customWidth="1"/>
    <col min="3363" max="3584" width="8.85546875" style="183"/>
    <col min="3585" max="3585" width="6.140625" style="183" customWidth="1"/>
    <col min="3586" max="3586" width="21.7109375" style="183" customWidth="1"/>
    <col min="3587" max="3587" width="11.42578125" style="183" bestFit="1" customWidth="1"/>
    <col min="3588" max="3588" width="20.42578125" style="183" customWidth="1"/>
    <col min="3589" max="3589" width="18.42578125" style="183" customWidth="1"/>
    <col min="3590" max="3590" width="16.28515625" style="183" customWidth="1"/>
    <col min="3591" max="3591" width="15.140625" style="183" customWidth="1"/>
    <col min="3592" max="3592" width="15.42578125" style="183" bestFit="1" customWidth="1"/>
    <col min="3593" max="3593" width="19.28515625" style="183" customWidth="1"/>
    <col min="3594" max="3597" width="16.28515625" style="183" customWidth="1"/>
    <col min="3598" max="3600" width="16.42578125" style="183" customWidth="1"/>
    <col min="3601" max="3601" width="13.85546875" style="183" customWidth="1"/>
    <col min="3602" max="3602" width="18.28515625" style="183" customWidth="1"/>
    <col min="3603" max="3617" width="0" style="183" hidden="1" customWidth="1"/>
    <col min="3618" max="3618" width="4.28515625" style="183" bestFit="1" customWidth="1"/>
    <col min="3619" max="3840" width="8.85546875" style="183"/>
    <col min="3841" max="3841" width="6.140625" style="183" customWidth="1"/>
    <col min="3842" max="3842" width="21.7109375" style="183" customWidth="1"/>
    <col min="3843" max="3843" width="11.42578125" style="183" bestFit="1" customWidth="1"/>
    <col min="3844" max="3844" width="20.42578125" style="183" customWidth="1"/>
    <col min="3845" max="3845" width="18.42578125" style="183" customWidth="1"/>
    <col min="3846" max="3846" width="16.28515625" style="183" customWidth="1"/>
    <col min="3847" max="3847" width="15.140625" style="183" customWidth="1"/>
    <col min="3848" max="3848" width="15.42578125" style="183" bestFit="1" customWidth="1"/>
    <col min="3849" max="3849" width="19.28515625" style="183" customWidth="1"/>
    <col min="3850" max="3853" width="16.28515625" style="183" customWidth="1"/>
    <col min="3854" max="3856" width="16.42578125" style="183" customWidth="1"/>
    <col min="3857" max="3857" width="13.85546875" style="183" customWidth="1"/>
    <col min="3858" max="3858" width="18.28515625" style="183" customWidth="1"/>
    <col min="3859" max="3873" width="0" style="183" hidden="1" customWidth="1"/>
    <col min="3874" max="3874" width="4.28515625" style="183" bestFit="1" customWidth="1"/>
    <col min="3875" max="4096" width="8.85546875" style="183"/>
    <col min="4097" max="4097" width="6.140625" style="183" customWidth="1"/>
    <col min="4098" max="4098" width="21.7109375" style="183" customWidth="1"/>
    <col min="4099" max="4099" width="11.42578125" style="183" bestFit="1" customWidth="1"/>
    <col min="4100" max="4100" width="20.42578125" style="183" customWidth="1"/>
    <col min="4101" max="4101" width="18.42578125" style="183" customWidth="1"/>
    <col min="4102" max="4102" width="16.28515625" style="183" customWidth="1"/>
    <col min="4103" max="4103" width="15.140625" style="183" customWidth="1"/>
    <col min="4104" max="4104" width="15.42578125" style="183" bestFit="1" customWidth="1"/>
    <col min="4105" max="4105" width="19.28515625" style="183" customWidth="1"/>
    <col min="4106" max="4109" width="16.28515625" style="183" customWidth="1"/>
    <col min="4110" max="4112" width="16.42578125" style="183" customWidth="1"/>
    <col min="4113" max="4113" width="13.85546875" style="183" customWidth="1"/>
    <col min="4114" max="4114" width="18.28515625" style="183" customWidth="1"/>
    <col min="4115" max="4129" width="0" style="183" hidden="1" customWidth="1"/>
    <col min="4130" max="4130" width="4.28515625" style="183" bestFit="1" customWidth="1"/>
    <col min="4131" max="4352" width="8.85546875" style="183"/>
    <col min="4353" max="4353" width="6.140625" style="183" customWidth="1"/>
    <col min="4354" max="4354" width="21.7109375" style="183" customWidth="1"/>
    <col min="4355" max="4355" width="11.42578125" style="183" bestFit="1" customWidth="1"/>
    <col min="4356" max="4356" width="20.42578125" style="183" customWidth="1"/>
    <col min="4357" max="4357" width="18.42578125" style="183" customWidth="1"/>
    <col min="4358" max="4358" width="16.28515625" style="183" customWidth="1"/>
    <col min="4359" max="4359" width="15.140625" style="183" customWidth="1"/>
    <col min="4360" max="4360" width="15.42578125" style="183" bestFit="1" customWidth="1"/>
    <col min="4361" max="4361" width="19.28515625" style="183" customWidth="1"/>
    <col min="4362" max="4365" width="16.28515625" style="183" customWidth="1"/>
    <col min="4366" max="4368" width="16.42578125" style="183" customWidth="1"/>
    <col min="4369" max="4369" width="13.85546875" style="183" customWidth="1"/>
    <col min="4370" max="4370" width="18.28515625" style="183" customWidth="1"/>
    <col min="4371" max="4385" width="0" style="183" hidden="1" customWidth="1"/>
    <col min="4386" max="4386" width="4.28515625" style="183" bestFit="1" customWidth="1"/>
    <col min="4387" max="4608" width="8.85546875" style="183"/>
    <col min="4609" max="4609" width="6.140625" style="183" customWidth="1"/>
    <col min="4610" max="4610" width="21.7109375" style="183" customWidth="1"/>
    <col min="4611" max="4611" width="11.42578125" style="183" bestFit="1" customWidth="1"/>
    <col min="4612" max="4612" width="20.42578125" style="183" customWidth="1"/>
    <col min="4613" max="4613" width="18.42578125" style="183" customWidth="1"/>
    <col min="4614" max="4614" width="16.28515625" style="183" customWidth="1"/>
    <col min="4615" max="4615" width="15.140625" style="183" customWidth="1"/>
    <col min="4616" max="4616" width="15.42578125" style="183" bestFit="1" customWidth="1"/>
    <col min="4617" max="4617" width="19.28515625" style="183" customWidth="1"/>
    <col min="4618" max="4621" width="16.28515625" style="183" customWidth="1"/>
    <col min="4622" max="4624" width="16.42578125" style="183" customWidth="1"/>
    <col min="4625" max="4625" width="13.85546875" style="183" customWidth="1"/>
    <col min="4626" max="4626" width="18.28515625" style="183" customWidth="1"/>
    <col min="4627" max="4641" width="0" style="183" hidden="1" customWidth="1"/>
    <col min="4642" max="4642" width="4.28515625" style="183" bestFit="1" customWidth="1"/>
    <col min="4643" max="4864" width="8.85546875" style="183"/>
    <col min="4865" max="4865" width="6.140625" style="183" customWidth="1"/>
    <col min="4866" max="4866" width="21.7109375" style="183" customWidth="1"/>
    <col min="4867" max="4867" width="11.42578125" style="183" bestFit="1" customWidth="1"/>
    <col min="4868" max="4868" width="20.42578125" style="183" customWidth="1"/>
    <col min="4869" max="4869" width="18.42578125" style="183" customWidth="1"/>
    <col min="4870" max="4870" width="16.28515625" style="183" customWidth="1"/>
    <col min="4871" max="4871" width="15.140625" style="183" customWidth="1"/>
    <col min="4872" max="4872" width="15.42578125" style="183" bestFit="1" customWidth="1"/>
    <col min="4873" max="4873" width="19.28515625" style="183" customWidth="1"/>
    <col min="4874" max="4877" width="16.28515625" style="183" customWidth="1"/>
    <col min="4878" max="4880" width="16.42578125" style="183" customWidth="1"/>
    <col min="4881" max="4881" width="13.85546875" style="183" customWidth="1"/>
    <col min="4882" max="4882" width="18.28515625" style="183" customWidth="1"/>
    <col min="4883" max="4897" width="0" style="183" hidden="1" customWidth="1"/>
    <col min="4898" max="4898" width="4.28515625" style="183" bestFit="1" customWidth="1"/>
    <col min="4899" max="5120" width="8.85546875" style="183"/>
    <col min="5121" max="5121" width="6.140625" style="183" customWidth="1"/>
    <col min="5122" max="5122" width="21.7109375" style="183" customWidth="1"/>
    <col min="5123" max="5123" width="11.42578125" style="183" bestFit="1" customWidth="1"/>
    <col min="5124" max="5124" width="20.42578125" style="183" customWidth="1"/>
    <col min="5125" max="5125" width="18.42578125" style="183" customWidth="1"/>
    <col min="5126" max="5126" width="16.28515625" style="183" customWidth="1"/>
    <col min="5127" max="5127" width="15.140625" style="183" customWidth="1"/>
    <col min="5128" max="5128" width="15.42578125" style="183" bestFit="1" customWidth="1"/>
    <col min="5129" max="5129" width="19.28515625" style="183" customWidth="1"/>
    <col min="5130" max="5133" width="16.28515625" style="183" customWidth="1"/>
    <col min="5134" max="5136" width="16.42578125" style="183" customWidth="1"/>
    <col min="5137" max="5137" width="13.85546875" style="183" customWidth="1"/>
    <col min="5138" max="5138" width="18.28515625" style="183" customWidth="1"/>
    <col min="5139" max="5153" width="0" style="183" hidden="1" customWidth="1"/>
    <col min="5154" max="5154" width="4.28515625" style="183" bestFit="1" customWidth="1"/>
    <col min="5155" max="5376" width="8.85546875" style="183"/>
    <col min="5377" max="5377" width="6.140625" style="183" customWidth="1"/>
    <col min="5378" max="5378" width="21.7109375" style="183" customWidth="1"/>
    <col min="5379" max="5379" width="11.42578125" style="183" bestFit="1" customWidth="1"/>
    <col min="5380" max="5380" width="20.42578125" style="183" customWidth="1"/>
    <col min="5381" max="5381" width="18.42578125" style="183" customWidth="1"/>
    <col min="5382" max="5382" width="16.28515625" style="183" customWidth="1"/>
    <col min="5383" max="5383" width="15.140625" style="183" customWidth="1"/>
    <col min="5384" max="5384" width="15.42578125" style="183" bestFit="1" customWidth="1"/>
    <col min="5385" max="5385" width="19.28515625" style="183" customWidth="1"/>
    <col min="5386" max="5389" width="16.28515625" style="183" customWidth="1"/>
    <col min="5390" max="5392" width="16.42578125" style="183" customWidth="1"/>
    <col min="5393" max="5393" width="13.85546875" style="183" customWidth="1"/>
    <col min="5394" max="5394" width="18.28515625" style="183" customWidth="1"/>
    <col min="5395" max="5409" width="0" style="183" hidden="1" customWidth="1"/>
    <col min="5410" max="5410" width="4.28515625" style="183" bestFit="1" customWidth="1"/>
    <col min="5411" max="5632" width="8.85546875" style="183"/>
    <col min="5633" max="5633" width="6.140625" style="183" customWidth="1"/>
    <col min="5634" max="5634" width="21.7109375" style="183" customWidth="1"/>
    <col min="5635" max="5635" width="11.42578125" style="183" bestFit="1" customWidth="1"/>
    <col min="5636" max="5636" width="20.42578125" style="183" customWidth="1"/>
    <col min="5637" max="5637" width="18.42578125" style="183" customWidth="1"/>
    <col min="5638" max="5638" width="16.28515625" style="183" customWidth="1"/>
    <col min="5639" max="5639" width="15.140625" style="183" customWidth="1"/>
    <col min="5640" max="5640" width="15.42578125" style="183" bestFit="1" customWidth="1"/>
    <col min="5641" max="5641" width="19.28515625" style="183" customWidth="1"/>
    <col min="5642" max="5645" width="16.28515625" style="183" customWidth="1"/>
    <col min="5646" max="5648" width="16.42578125" style="183" customWidth="1"/>
    <col min="5649" max="5649" width="13.85546875" style="183" customWidth="1"/>
    <col min="5650" max="5650" width="18.28515625" style="183" customWidth="1"/>
    <col min="5651" max="5665" width="0" style="183" hidden="1" customWidth="1"/>
    <col min="5666" max="5666" width="4.28515625" style="183" bestFit="1" customWidth="1"/>
    <col min="5667" max="5888" width="8.85546875" style="183"/>
    <col min="5889" max="5889" width="6.140625" style="183" customWidth="1"/>
    <col min="5890" max="5890" width="21.7109375" style="183" customWidth="1"/>
    <col min="5891" max="5891" width="11.42578125" style="183" bestFit="1" customWidth="1"/>
    <col min="5892" max="5892" width="20.42578125" style="183" customWidth="1"/>
    <col min="5893" max="5893" width="18.42578125" style="183" customWidth="1"/>
    <col min="5894" max="5894" width="16.28515625" style="183" customWidth="1"/>
    <col min="5895" max="5895" width="15.140625" style="183" customWidth="1"/>
    <col min="5896" max="5896" width="15.42578125" style="183" bestFit="1" customWidth="1"/>
    <col min="5897" max="5897" width="19.28515625" style="183" customWidth="1"/>
    <col min="5898" max="5901" width="16.28515625" style="183" customWidth="1"/>
    <col min="5902" max="5904" width="16.42578125" style="183" customWidth="1"/>
    <col min="5905" max="5905" width="13.85546875" style="183" customWidth="1"/>
    <col min="5906" max="5906" width="18.28515625" style="183" customWidth="1"/>
    <col min="5907" max="5921" width="0" style="183" hidden="1" customWidth="1"/>
    <col min="5922" max="5922" width="4.28515625" style="183" bestFit="1" customWidth="1"/>
    <col min="5923" max="6144" width="8.85546875" style="183"/>
    <col min="6145" max="6145" width="6.140625" style="183" customWidth="1"/>
    <col min="6146" max="6146" width="21.7109375" style="183" customWidth="1"/>
    <col min="6147" max="6147" width="11.42578125" style="183" bestFit="1" customWidth="1"/>
    <col min="6148" max="6148" width="20.42578125" style="183" customWidth="1"/>
    <col min="6149" max="6149" width="18.42578125" style="183" customWidth="1"/>
    <col min="6150" max="6150" width="16.28515625" style="183" customWidth="1"/>
    <col min="6151" max="6151" width="15.140625" style="183" customWidth="1"/>
    <col min="6152" max="6152" width="15.42578125" style="183" bestFit="1" customWidth="1"/>
    <col min="6153" max="6153" width="19.28515625" style="183" customWidth="1"/>
    <col min="6154" max="6157" width="16.28515625" style="183" customWidth="1"/>
    <col min="6158" max="6160" width="16.42578125" style="183" customWidth="1"/>
    <col min="6161" max="6161" width="13.85546875" style="183" customWidth="1"/>
    <col min="6162" max="6162" width="18.28515625" style="183" customWidth="1"/>
    <col min="6163" max="6177" width="0" style="183" hidden="1" customWidth="1"/>
    <col min="6178" max="6178" width="4.28515625" style="183" bestFit="1" customWidth="1"/>
    <col min="6179" max="6400" width="8.85546875" style="183"/>
    <col min="6401" max="6401" width="6.140625" style="183" customWidth="1"/>
    <col min="6402" max="6402" width="21.7109375" style="183" customWidth="1"/>
    <col min="6403" max="6403" width="11.42578125" style="183" bestFit="1" customWidth="1"/>
    <col min="6404" max="6404" width="20.42578125" style="183" customWidth="1"/>
    <col min="6405" max="6405" width="18.42578125" style="183" customWidth="1"/>
    <col min="6406" max="6406" width="16.28515625" style="183" customWidth="1"/>
    <col min="6407" max="6407" width="15.140625" style="183" customWidth="1"/>
    <col min="6408" max="6408" width="15.42578125" style="183" bestFit="1" customWidth="1"/>
    <col min="6409" max="6409" width="19.28515625" style="183" customWidth="1"/>
    <col min="6410" max="6413" width="16.28515625" style="183" customWidth="1"/>
    <col min="6414" max="6416" width="16.42578125" style="183" customWidth="1"/>
    <col min="6417" max="6417" width="13.85546875" style="183" customWidth="1"/>
    <col min="6418" max="6418" width="18.28515625" style="183" customWidth="1"/>
    <col min="6419" max="6433" width="0" style="183" hidden="1" customWidth="1"/>
    <col min="6434" max="6434" width="4.28515625" style="183" bestFit="1" customWidth="1"/>
    <col min="6435" max="6656" width="8.85546875" style="183"/>
    <col min="6657" max="6657" width="6.140625" style="183" customWidth="1"/>
    <col min="6658" max="6658" width="21.7109375" style="183" customWidth="1"/>
    <col min="6659" max="6659" width="11.42578125" style="183" bestFit="1" customWidth="1"/>
    <col min="6660" max="6660" width="20.42578125" style="183" customWidth="1"/>
    <col min="6661" max="6661" width="18.42578125" style="183" customWidth="1"/>
    <col min="6662" max="6662" width="16.28515625" style="183" customWidth="1"/>
    <col min="6663" max="6663" width="15.140625" style="183" customWidth="1"/>
    <col min="6664" max="6664" width="15.42578125" style="183" bestFit="1" customWidth="1"/>
    <col min="6665" max="6665" width="19.28515625" style="183" customWidth="1"/>
    <col min="6666" max="6669" width="16.28515625" style="183" customWidth="1"/>
    <col min="6670" max="6672" width="16.42578125" style="183" customWidth="1"/>
    <col min="6673" max="6673" width="13.85546875" style="183" customWidth="1"/>
    <col min="6674" max="6674" width="18.28515625" style="183" customWidth="1"/>
    <col min="6675" max="6689" width="0" style="183" hidden="1" customWidth="1"/>
    <col min="6690" max="6690" width="4.28515625" style="183" bestFit="1" customWidth="1"/>
    <col min="6691" max="6912" width="8.85546875" style="183"/>
    <col min="6913" max="6913" width="6.140625" style="183" customWidth="1"/>
    <col min="6914" max="6914" width="21.7109375" style="183" customWidth="1"/>
    <col min="6915" max="6915" width="11.42578125" style="183" bestFit="1" customWidth="1"/>
    <col min="6916" max="6916" width="20.42578125" style="183" customWidth="1"/>
    <col min="6917" max="6917" width="18.42578125" style="183" customWidth="1"/>
    <col min="6918" max="6918" width="16.28515625" style="183" customWidth="1"/>
    <col min="6919" max="6919" width="15.140625" style="183" customWidth="1"/>
    <col min="6920" max="6920" width="15.42578125" style="183" bestFit="1" customWidth="1"/>
    <col min="6921" max="6921" width="19.28515625" style="183" customWidth="1"/>
    <col min="6922" max="6925" width="16.28515625" style="183" customWidth="1"/>
    <col min="6926" max="6928" width="16.42578125" style="183" customWidth="1"/>
    <col min="6929" max="6929" width="13.85546875" style="183" customWidth="1"/>
    <col min="6930" max="6930" width="18.28515625" style="183" customWidth="1"/>
    <col min="6931" max="6945" width="0" style="183" hidden="1" customWidth="1"/>
    <col min="6946" max="6946" width="4.28515625" style="183" bestFit="1" customWidth="1"/>
    <col min="6947" max="7168" width="8.85546875" style="183"/>
    <col min="7169" max="7169" width="6.140625" style="183" customWidth="1"/>
    <col min="7170" max="7170" width="21.7109375" style="183" customWidth="1"/>
    <col min="7171" max="7171" width="11.42578125" style="183" bestFit="1" customWidth="1"/>
    <col min="7172" max="7172" width="20.42578125" style="183" customWidth="1"/>
    <col min="7173" max="7173" width="18.42578125" style="183" customWidth="1"/>
    <col min="7174" max="7174" width="16.28515625" style="183" customWidth="1"/>
    <col min="7175" max="7175" width="15.140625" style="183" customWidth="1"/>
    <col min="7176" max="7176" width="15.42578125" style="183" bestFit="1" customWidth="1"/>
    <col min="7177" max="7177" width="19.28515625" style="183" customWidth="1"/>
    <col min="7178" max="7181" width="16.28515625" style="183" customWidth="1"/>
    <col min="7182" max="7184" width="16.42578125" style="183" customWidth="1"/>
    <col min="7185" max="7185" width="13.85546875" style="183" customWidth="1"/>
    <col min="7186" max="7186" width="18.28515625" style="183" customWidth="1"/>
    <col min="7187" max="7201" width="0" style="183" hidden="1" customWidth="1"/>
    <col min="7202" max="7202" width="4.28515625" style="183" bestFit="1" customWidth="1"/>
    <col min="7203" max="7424" width="8.85546875" style="183"/>
    <col min="7425" max="7425" width="6.140625" style="183" customWidth="1"/>
    <col min="7426" max="7426" width="21.7109375" style="183" customWidth="1"/>
    <col min="7427" max="7427" width="11.42578125" style="183" bestFit="1" customWidth="1"/>
    <col min="7428" max="7428" width="20.42578125" style="183" customWidth="1"/>
    <col min="7429" max="7429" width="18.42578125" style="183" customWidth="1"/>
    <col min="7430" max="7430" width="16.28515625" style="183" customWidth="1"/>
    <col min="7431" max="7431" width="15.140625" style="183" customWidth="1"/>
    <col min="7432" max="7432" width="15.42578125" style="183" bestFit="1" customWidth="1"/>
    <col min="7433" max="7433" width="19.28515625" style="183" customWidth="1"/>
    <col min="7434" max="7437" width="16.28515625" style="183" customWidth="1"/>
    <col min="7438" max="7440" width="16.42578125" style="183" customWidth="1"/>
    <col min="7441" max="7441" width="13.85546875" style="183" customWidth="1"/>
    <col min="7442" max="7442" width="18.28515625" style="183" customWidth="1"/>
    <col min="7443" max="7457" width="0" style="183" hidden="1" customWidth="1"/>
    <col min="7458" max="7458" width="4.28515625" style="183" bestFit="1" customWidth="1"/>
    <col min="7459" max="7680" width="8.85546875" style="183"/>
    <col min="7681" max="7681" width="6.140625" style="183" customWidth="1"/>
    <col min="7682" max="7682" width="21.7109375" style="183" customWidth="1"/>
    <col min="7683" max="7683" width="11.42578125" style="183" bestFit="1" customWidth="1"/>
    <col min="7684" max="7684" width="20.42578125" style="183" customWidth="1"/>
    <col min="7685" max="7685" width="18.42578125" style="183" customWidth="1"/>
    <col min="7686" max="7686" width="16.28515625" style="183" customWidth="1"/>
    <col min="7687" max="7687" width="15.140625" style="183" customWidth="1"/>
    <col min="7688" max="7688" width="15.42578125" style="183" bestFit="1" customWidth="1"/>
    <col min="7689" max="7689" width="19.28515625" style="183" customWidth="1"/>
    <col min="7690" max="7693" width="16.28515625" style="183" customWidth="1"/>
    <col min="7694" max="7696" width="16.42578125" style="183" customWidth="1"/>
    <col min="7697" max="7697" width="13.85546875" style="183" customWidth="1"/>
    <col min="7698" max="7698" width="18.28515625" style="183" customWidth="1"/>
    <col min="7699" max="7713" width="0" style="183" hidden="1" customWidth="1"/>
    <col min="7714" max="7714" width="4.28515625" style="183" bestFit="1" customWidth="1"/>
    <col min="7715" max="7936" width="8.85546875" style="183"/>
    <col min="7937" max="7937" width="6.140625" style="183" customWidth="1"/>
    <col min="7938" max="7938" width="21.7109375" style="183" customWidth="1"/>
    <col min="7939" max="7939" width="11.42578125" style="183" bestFit="1" customWidth="1"/>
    <col min="7940" max="7940" width="20.42578125" style="183" customWidth="1"/>
    <col min="7941" max="7941" width="18.42578125" style="183" customWidth="1"/>
    <col min="7942" max="7942" width="16.28515625" style="183" customWidth="1"/>
    <col min="7943" max="7943" width="15.140625" style="183" customWidth="1"/>
    <col min="7944" max="7944" width="15.42578125" style="183" bestFit="1" customWidth="1"/>
    <col min="7945" max="7945" width="19.28515625" style="183" customWidth="1"/>
    <col min="7946" max="7949" width="16.28515625" style="183" customWidth="1"/>
    <col min="7950" max="7952" width="16.42578125" style="183" customWidth="1"/>
    <col min="7953" max="7953" width="13.85546875" style="183" customWidth="1"/>
    <col min="7954" max="7954" width="18.28515625" style="183" customWidth="1"/>
    <col min="7955" max="7969" width="0" style="183" hidden="1" customWidth="1"/>
    <col min="7970" max="7970" width="4.28515625" style="183" bestFit="1" customWidth="1"/>
    <col min="7971" max="8192" width="8.85546875" style="183"/>
    <col min="8193" max="8193" width="6.140625" style="183" customWidth="1"/>
    <col min="8194" max="8194" width="21.7109375" style="183" customWidth="1"/>
    <col min="8195" max="8195" width="11.42578125" style="183" bestFit="1" customWidth="1"/>
    <col min="8196" max="8196" width="20.42578125" style="183" customWidth="1"/>
    <col min="8197" max="8197" width="18.42578125" style="183" customWidth="1"/>
    <col min="8198" max="8198" width="16.28515625" style="183" customWidth="1"/>
    <col min="8199" max="8199" width="15.140625" style="183" customWidth="1"/>
    <col min="8200" max="8200" width="15.42578125" style="183" bestFit="1" customWidth="1"/>
    <col min="8201" max="8201" width="19.28515625" style="183" customWidth="1"/>
    <col min="8202" max="8205" width="16.28515625" style="183" customWidth="1"/>
    <col min="8206" max="8208" width="16.42578125" style="183" customWidth="1"/>
    <col min="8209" max="8209" width="13.85546875" style="183" customWidth="1"/>
    <col min="8210" max="8210" width="18.28515625" style="183" customWidth="1"/>
    <col min="8211" max="8225" width="0" style="183" hidden="1" customWidth="1"/>
    <col min="8226" max="8226" width="4.28515625" style="183" bestFit="1" customWidth="1"/>
    <col min="8227" max="8448" width="8.85546875" style="183"/>
    <col min="8449" max="8449" width="6.140625" style="183" customWidth="1"/>
    <col min="8450" max="8450" width="21.7109375" style="183" customWidth="1"/>
    <col min="8451" max="8451" width="11.42578125" style="183" bestFit="1" customWidth="1"/>
    <col min="8452" max="8452" width="20.42578125" style="183" customWidth="1"/>
    <col min="8453" max="8453" width="18.42578125" style="183" customWidth="1"/>
    <col min="8454" max="8454" width="16.28515625" style="183" customWidth="1"/>
    <col min="8455" max="8455" width="15.140625" style="183" customWidth="1"/>
    <col min="8456" max="8456" width="15.42578125" style="183" bestFit="1" customWidth="1"/>
    <col min="8457" max="8457" width="19.28515625" style="183" customWidth="1"/>
    <col min="8458" max="8461" width="16.28515625" style="183" customWidth="1"/>
    <col min="8462" max="8464" width="16.42578125" style="183" customWidth="1"/>
    <col min="8465" max="8465" width="13.85546875" style="183" customWidth="1"/>
    <col min="8466" max="8466" width="18.28515625" style="183" customWidth="1"/>
    <col min="8467" max="8481" width="0" style="183" hidden="1" customWidth="1"/>
    <col min="8482" max="8482" width="4.28515625" style="183" bestFit="1" customWidth="1"/>
    <col min="8483" max="8704" width="8.85546875" style="183"/>
    <col min="8705" max="8705" width="6.140625" style="183" customWidth="1"/>
    <col min="8706" max="8706" width="21.7109375" style="183" customWidth="1"/>
    <col min="8707" max="8707" width="11.42578125" style="183" bestFit="1" customWidth="1"/>
    <col min="8708" max="8708" width="20.42578125" style="183" customWidth="1"/>
    <col min="8709" max="8709" width="18.42578125" style="183" customWidth="1"/>
    <col min="8710" max="8710" width="16.28515625" style="183" customWidth="1"/>
    <col min="8711" max="8711" width="15.140625" style="183" customWidth="1"/>
    <col min="8712" max="8712" width="15.42578125" style="183" bestFit="1" customWidth="1"/>
    <col min="8713" max="8713" width="19.28515625" style="183" customWidth="1"/>
    <col min="8714" max="8717" width="16.28515625" style="183" customWidth="1"/>
    <col min="8718" max="8720" width="16.42578125" style="183" customWidth="1"/>
    <col min="8721" max="8721" width="13.85546875" style="183" customWidth="1"/>
    <col min="8722" max="8722" width="18.28515625" style="183" customWidth="1"/>
    <col min="8723" max="8737" width="0" style="183" hidden="1" customWidth="1"/>
    <col min="8738" max="8738" width="4.28515625" style="183" bestFit="1" customWidth="1"/>
    <col min="8739" max="8960" width="8.85546875" style="183"/>
    <col min="8961" max="8961" width="6.140625" style="183" customWidth="1"/>
    <col min="8962" max="8962" width="21.7109375" style="183" customWidth="1"/>
    <col min="8963" max="8963" width="11.42578125" style="183" bestFit="1" customWidth="1"/>
    <col min="8964" max="8964" width="20.42578125" style="183" customWidth="1"/>
    <col min="8965" max="8965" width="18.42578125" style="183" customWidth="1"/>
    <col min="8966" max="8966" width="16.28515625" style="183" customWidth="1"/>
    <col min="8967" max="8967" width="15.140625" style="183" customWidth="1"/>
    <col min="8968" max="8968" width="15.42578125" style="183" bestFit="1" customWidth="1"/>
    <col min="8969" max="8969" width="19.28515625" style="183" customWidth="1"/>
    <col min="8970" max="8973" width="16.28515625" style="183" customWidth="1"/>
    <col min="8974" max="8976" width="16.42578125" style="183" customWidth="1"/>
    <col min="8977" max="8977" width="13.85546875" style="183" customWidth="1"/>
    <col min="8978" max="8978" width="18.28515625" style="183" customWidth="1"/>
    <col min="8979" max="8993" width="0" style="183" hidden="1" customWidth="1"/>
    <col min="8994" max="8994" width="4.28515625" style="183" bestFit="1" customWidth="1"/>
    <col min="8995" max="9216" width="8.85546875" style="183"/>
    <col min="9217" max="9217" width="6.140625" style="183" customWidth="1"/>
    <col min="9218" max="9218" width="21.7109375" style="183" customWidth="1"/>
    <col min="9219" max="9219" width="11.42578125" style="183" bestFit="1" customWidth="1"/>
    <col min="9220" max="9220" width="20.42578125" style="183" customWidth="1"/>
    <col min="9221" max="9221" width="18.42578125" style="183" customWidth="1"/>
    <col min="9222" max="9222" width="16.28515625" style="183" customWidth="1"/>
    <col min="9223" max="9223" width="15.140625" style="183" customWidth="1"/>
    <col min="9224" max="9224" width="15.42578125" style="183" bestFit="1" customWidth="1"/>
    <col min="9225" max="9225" width="19.28515625" style="183" customWidth="1"/>
    <col min="9226" max="9229" width="16.28515625" style="183" customWidth="1"/>
    <col min="9230" max="9232" width="16.42578125" style="183" customWidth="1"/>
    <col min="9233" max="9233" width="13.85546875" style="183" customWidth="1"/>
    <col min="9234" max="9234" width="18.28515625" style="183" customWidth="1"/>
    <col min="9235" max="9249" width="0" style="183" hidden="1" customWidth="1"/>
    <col min="9250" max="9250" width="4.28515625" style="183" bestFit="1" customWidth="1"/>
    <col min="9251" max="9472" width="8.85546875" style="183"/>
    <col min="9473" max="9473" width="6.140625" style="183" customWidth="1"/>
    <col min="9474" max="9474" width="21.7109375" style="183" customWidth="1"/>
    <col min="9475" max="9475" width="11.42578125" style="183" bestFit="1" customWidth="1"/>
    <col min="9476" max="9476" width="20.42578125" style="183" customWidth="1"/>
    <col min="9477" max="9477" width="18.42578125" style="183" customWidth="1"/>
    <col min="9478" max="9478" width="16.28515625" style="183" customWidth="1"/>
    <col min="9479" max="9479" width="15.140625" style="183" customWidth="1"/>
    <col min="9480" max="9480" width="15.42578125" style="183" bestFit="1" customWidth="1"/>
    <col min="9481" max="9481" width="19.28515625" style="183" customWidth="1"/>
    <col min="9482" max="9485" width="16.28515625" style="183" customWidth="1"/>
    <col min="9486" max="9488" width="16.42578125" style="183" customWidth="1"/>
    <col min="9489" max="9489" width="13.85546875" style="183" customWidth="1"/>
    <col min="9490" max="9490" width="18.28515625" style="183" customWidth="1"/>
    <col min="9491" max="9505" width="0" style="183" hidden="1" customWidth="1"/>
    <col min="9506" max="9506" width="4.28515625" style="183" bestFit="1" customWidth="1"/>
    <col min="9507" max="9728" width="8.85546875" style="183"/>
    <col min="9729" max="9729" width="6.140625" style="183" customWidth="1"/>
    <col min="9730" max="9730" width="21.7109375" style="183" customWidth="1"/>
    <col min="9731" max="9731" width="11.42578125" style="183" bestFit="1" customWidth="1"/>
    <col min="9732" max="9732" width="20.42578125" style="183" customWidth="1"/>
    <col min="9733" max="9733" width="18.42578125" style="183" customWidth="1"/>
    <col min="9734" max="9734" width="16.28515625" style="183" customWidth="1"/>
    <col min="9735" max="9735" width="15.140625" style="183" customWidth="1"/>
    <col min="9736" max="9736" width="15.42578125" style="183" bestFit="1" customWidth="1"/>
    <col min="9737" max="9737" width="19.28515625" style="183" customWidth="1"/>
    <col min="9738" max="9741" width="16.28515625" style="183" customWidth="1"/>
    <col min="9742" max="9744" width="16.42578125" style="183" customWidth="1"/>
    <col min="9745" max="9745" width="13.85546875" style="183" customWidth="1"/>
    <col min="9746" max="9746" width="18.28515625" style="183" customWidth="1"/>
    <col min="9747" max="9761" width="0" style="183" hidden="1" customWidth="1"/>
    <col min="9762" max="9762" width="4.28515625" style="183" bestFit="1" customWidth="1"/>
    <col min="9763" max="9984" width="8.85546875" style="183"/>
    <col min="9985" max="9985" width="6.140625" style="183" customWidth="1"/>
    <col min="9986" max="9986" width="21.7109375" style="183" customWidth="1"/>
    <col min="9987" max="9987" width="11.42578125" style="183" bestFit="1" customWidth="1"/>
    <col min="9988" max="9988" width="20.42578125" style="183" customWidth="1"/>
    <col min="9989" max="9989" width="18.42578125" style="183" customWidth="1"/>
    <col min="9990" max="9990" width="16.28515625" style="183" customWidth="1"/>
    <col min="9991" max="9991" width="15.140625" style="183" customWidth="1"/>
    <col min="9992" max="9992" width="15.42578125" style="183" bestFit="1" customWidth="1"/>
    <col min="9993" max="9993" width="19.28515625" style="183" customWidth="1"/>
    <col min="9994" max="9997" width="16.28515625" style="183" customWidth="1"/>
    <col min="9998" max="10000" width="16.42578125" style="183" customWidth="1"/>
    <col min="10001" max="10001" width="13.85546875" style="183" customWidth="1"/>
    <col min="10002" max="10002" width="18.28515625" style="183" customWidth="1"/>
    <col min="10003" max="10017" width="0" style="183" hidden="1" customWidth="1"/>
    <col min="10018" max="10018" width="4.28515625" style="183" bestFit="1" customWidth="1"/>
    <col min="10019" max="10240" width="8.85546875" style="183"/>
    <col min="10241" max="10241" width="6.140625" style="183" customWidth="1"/>
    <col min="10242" max="10242" width="21.7109375" style="183" customWidth="1"/>
    <col min="10243" max="10243" width="11.42578125" style="183" bestFit="1" customWidth="1"/>
    <col min="10244" max="10244" width="20.42578125" style="183" customWidth="1"/>
    <col min="10245" max="10245" width="18.42578125" style="183" customWidth="1"/>
    <col min="10246" max="10246" width="16.28515625" style="183" customWidth="1"/>
    <col min="10247" max="10247" width="15.140625" style="183" customWidth="1"/>
    <col min="10248" max="10248" width="15.42578125" style="183" bestFit="1" customWidth="1"/>
    <col min="10249" max="10249" width="19.28515625" style="183" customWidth="1"/>
    <col min="10250" max="10253" width="16.28515625" style="183" customWidth="1"/>
    <col min="10254" max="10256" width="16.42578125" style="183" customWidth="1"/>
    <col min="10257" max="10257" width="13.85546875" style="183" customWidth="1"/>
    <col min="10258" max="10258" width="18.28515625" style="183" customWidth="1"/>
    <col min="10259" max="10273" width="0" style="183" hidden="1" customWidth="1"/>
    <col min="10274" max="10274" width="4.28515625" style="183" bestFit="1" customWidth="1"/>
    <col min="10275" max="10496" width="8.85546875" style="183"/>
    <col min="10497" max="10497" width="6.140625" style="183" customWidth="1"/>
    <col min="10498" max="10498" width="21.7109375" style="183" customWidth="1"/>
    <col min="10499" max="10499" width="11.42578125" style="183" bestFit="1" customWidth="1"/>
    <col min="10500" max="10500" width="20.42578125" style="183" customWidth="1"/>
    <col min="10501" max="10501" width="18.42578125" style="183" customWidth="1"/>
    <col min="10502" max="10502" width="16.28515625" style="183" customWidth="1"/>
    <col min="10503" max="10503" width="15.140625" style="183" customWidth="1"/>
    <col min="10504" max="10504" width="15.42578125" style="183" bestFit="1" customWidth="1"/>
    <col min="10505" max="10505" width="19.28515625" style="183" customWidth="1"/>
    <col min="10506" max="10509" width="16.28515625" style="183" customWidth="1"/>
    <col min="10510" max="10512" width="16.42578125" style="183" customWidth="1"/>
    <col min="10513" max="10513" width="13.85546875" style="183" customWidth="1"/>
    <col min="10514" max="10514" width="18.28515625" style="183" customWidth="1"/>
    <col min="10515" max="10529" width="0" style="183" hidden="1" customWidth="1"/>
    <col min="10530" max="10530" width="4.28515625" style="183" bestFit="1" customWidth="1"/>
    <col min="10531" max="10752" width="8.85546875" style="183"/>
    <col min="10753" max="10753" width="6.140625" style="183" customWidth="1"/>
    <col min="10754" max="10754" width="21.7109375" style="183" customWidth="1"/>
    <col min="10755" max="10755" width="11.42578125" style="183" bestFit="1" customWidth="1"/>
    <col min="10756" max="10756" width="20.42578125" style="183" customWidth="1"/>
    <col min="10757" max="10757" width="18.42578125" style="183" customWidth="1"/>
    <col min="10758" max="10758" width="16.28515625" style="183" customWidth="1"/>
    <col min="10759" max="10759" width="15.140625" style="183" customWidth="1"/>
    <col min="10760" max="10760" width="15.42578125" style="183" bestFit="1" customWidth="1"/>
    <col min="10761" max="10761" width="19.28515625" style="183" customWidth="1"/>
    <col min="10762" max="10765" width="16.28515625" style="183" customWidth="1"/>
    <col min="10766" max="10768" width="16.42578125" style="183" customWidth="1"/>
    <col min="10769" max="10769" width="13.85546875" style="183" customWidth="1"/>
    <col min="10770" max="10770" width="18.28515625" style="183" customWidth="1"/>
    <col min="10771" max="10785" width="0" style="183" hidden="1" customWidth="1"/>
    <col min="10786" max="10786" width="4.28515625" style="183" bestFit="1" customWidth="1"/>
    <col min="10787" max="11008" width="8.85546875" style="183"/>
    <col min="11009" max="11009" width="6.140625" style="183" customWidth="1"/>
    <col min="11010" max="11010" width="21.7109375" style="183" customWidth="1"/>
    <col min="11011" max="11011" width="11.42578125" style="183" bestFit="1" customWidth="1"/>
    <col min="11012" max="11012" width="20.42578125" style="183" customWidth="1"/>
    <col min="11013" max="11013" width="18.42578125" style="183" customWidth="1"/>
    <col min="11014" max="11014" width="16.28515625" style="183" customWidth="1"/>
    <col min="11015" max="11015" width="15.140625" style="183" customWidth="1"/>
    <col min="11016" max="11016" width="15.42578125" style="183" bestFit="1" customWidth="1"/>
    <col min="11017" max="11017" width="19.28515625" style="183" customWidth="1"/>
    <col min="11018" max="11021" width="16.28515625" style="183" customWidth="1"/>
    <col min="11022" max="11024" width="16.42578125" style="183" customWidth="1"/>
    <col min="11025" max="11025" width="13.85546875" style="183" customWidth="1"/>
    <col min="11026" max="11026" width="18.28515625" style="183" customWidth="1"/>
    <col min="11027" max="11041" width="0" style="183" hidden="1" customWidth="1"/>
    <col min="11042" max="11042" width="4.28515625" style="183" bestFit="1" customWidth="1"/>
    <col min="11043" max="11264" width="8.85546875" style="183"/>
    <col min="11265" max="11265" width="6.140625" style="183" customWidth="1"/>
    <col min="11266" max="11266" width="21.7109375" style="183" customWidth="1"/>
    <col min="11267" max="11267" width="11.42578125" style="183" bestFit="1" customWidth="1"/>
    <col min="11268" max="11268" width="20.42578125" style="183" customWidth="1"/>
    <col min="11269" max="11269" width="18.42578125" style="183" customWidth="1"/>
    <col min="11270" max="11270" width="16.28515625" style="183" customWidth="1"/>
    <col min="11271" max="11271" width="15.140625" style="183" customWidth="1"/>
    <col min="11272" max="11272" width="15.42578125" style="183" bestFit="1" customWidth="1"/>
    <col min="11273" max="11273" width="19.28515625" style="183" customWidth="1"/>
    <col min="11274" max="11277" width="16.28515625" style="183" customWidth="1"/>
    <col min="11278" max="11280" width="16.42578125" style="183" customWidth="1"/>
    <col min="11281" max="11281" width="13.85546875" style="183" customWidth="1"/>
    <col min="11282" max="11282" width="18.28515625" style="183" customWidth="1"/>
    <col min="11283" max="11297" width="0" style="183" hidden="1" customWidth="1"/>
    <col min="11298" max="11298" width="4.28515625" style="183" bestFit="1" customWidth="1"/>
    <col min="11299" max="11520" width="8.85546875" style="183"/>
    <col min="11521" max="11521" width="6.140625" style="183" customWidth="1"/>
    <col min="11522" max="11522" width="21.7109375" style="183" customWidth="1"/>
    <col min="11523" max="11523" width="11.42578125" style="183" bestFit="1" customWidth="1"/>
    <col min="11524" max="11524" width="20.42578125" style="183" customWidth="1"/>
    <col min="11525" max="11525" width="18.42578125" style="183" customWidth="1"/>
    <col min="11526" max="11526" width="16.28515625" style="183" customWidth="1"/>
    <col min="11527" max="11527" width="15.140625" style="183" customWidth="1"/>
    <col min="11528" max="11528" width="15.42578125" style="183" bestFit="1" customWidth="1"/>
    <col min="11529" max="11529" width="19.28515625" style="183" customWidth="1"/>
    <col min="11530" max="11533" width="16.28515625" style="183" customWidth="1"/>
    <col min="11534" max="11536" width="16.42578125" style="183" customWidth="1"/>
    <col min="11537" max="11537" width="13.85546875" style="183" customWidth="1"/>
    <col min="11538" max="11538" width="18.28515625" style="183" customWidth="1"/>
    <col min="11539" max="11553" width="0" style="183" hidden="1" customWidth="1"/>
    <col min="11554" max="11554" width="4.28515625" style="183" bestFit="1" customWidth="1"/>
    <col min="11555" max="11776" width="8.85546875" style="183"/>
    <col min="11777" max="11777" width="6.140625" style="183" customWidth="1"/>
    <col min="11778" max="11778" width="21.7109375" style="183" customWidth="1"/>
    <col min="11779" max="11779" width="11.42578125" style="183" bestFit="1" customWidth="1"/>
    <col min="11780" max="11780" width="20.42578125" style="183" customWidth="1"/>
    <col min="11781" max="11781" width="18.42578125" style="183" customWidth="1"/>
    <col min="11782" max="11782" width="16.28515625" style="183" customWidth="1"/>
    <col min="11783" max="11783" width="15.140625" style="183" customWidth="1"/>
    <col min="11784" max="11784" width="15.42578125" style="183" bestFit="1" customWidth="1"/>
    <col min="11785" max="11785" width="19.28515625" style="183" customWidth="1"/>
    <col min="11786" max="11789" width="16.28515625" style="183" customWidth="1"/>
    <col min="11790" max="11792" width="16.42578125" style="183" customWidth="1"/>
    <col min="11793" max="11793" width="13.85546875" style="183" customWidth="1"/>
    <col min="11794" max="11794" width="18.28515625" style="183" customWidth="1"/>
    <col min="11795" max="11809" width="0" style="183" hidden="1" customWidth="1"/>
    <col min="11810" max="11810" width="4.28515625" style="183" bestFit="1" customWidth="1"/>
    <col min="11811" max="12032" width="8.85546875" style="183"/>
    <col min="12033" max="12033" width="6.140625" style="183" customWidth="1"/>
    <col min="12034" max="12034" width="21.7109375" style="183" customWidth="1"/>
    <col min="12035" max="12035" width="11.42578125" style="183" bestFit="1" customWidth="1"/>
    <col min="12036" max="12036" width="20.42578125" style="183" customWidth="1"/>
    <col min="12037" max="12037" width="18.42578125" style="183" customWidth="1"/>
    <col min="12038" max="12038" width="16.28515625" style="183" customWidth="1"/>
    <col min="12039" max="12039" width="15.140625" style="183" customWidth="1"/>
    <col min="12040" max="12040" width="15.42578125" style="183" bestFit="1" customWidth="1"/>
    <col min="12041" max="12041" width="19.28515625" style="183" customWidth="1"/>
    <col min="12042" max="12045" width="16.28515625" style="183" customWidth="1"/>
    <col min="12046" max="12048" width="16.42578125" style="183" customWidth="1"/>
    <col min="12049" max="12049" width="13.85546875" style="183" customWidth="1"/>
    <col min="12050" max="12050" width="18.28515625" style="183" customWidth="1"/>
    <col min="12051" max="12065" width="0" style="183" hidden="1" customWidth="1"/>
    <col min="12066" max="12066" width="4.28515625" style="183" bestFit="1" customWidth="1"/>
    <col min="12067" max="12288" width="8.85546875" style="183"/>
    <col min="12289" max="12289" width="6.140625" style="183" customWidth="1"/>
    <col min="12290" max="12290" width="21.7109375" style="183" customWidth="1"/>
    <col min="12291" max="12291" width="11.42578125" style="183" bestFit="1" customWidth="1"/>
    <col min="12292" max="12292" width="20.42578125" style="183" customWidth="1"/>
    <col min="12293" max="12293" width="18.42578125" style="183" customWidth="1"/>
    <col min="12294" max="12294" width="16.28515625" style="183" customWidth="1"/>
    <col min="12295" max="12295" width="15.140625" style="183" customWidth="1"/>
    <col min="12296" max="12296" width="15.42578125" style="183" bestFit="1" customWidth="1"/>
    <col min="12297" max="12297" width="19.28515625" style="183" customWidth="1"/>
    <col min="12298" max="12301" width="16.28515625" style="183" customWidth="1"/>
    <col min="12302" max="12304" width="16.42578125" style="183" customWidth="1"/>
    <col min="12305" max="12305" width="13.85546875" style="183" customWidth="1"/>
    <col min="12306" max="12306" width="18.28515625" style="183" customWidth="1"/>
    <col min="12307" max="12321" width="0" style="183" hidden="1" customWidth="1"/>
    <col min="12322" max="12322" width="4.28515625" style="183" bestFit="1" customWidth="1"/>
    <col min="12323" max="12544" width="8.85546875" style="183"/>
    <col min="12545" max="12545" width="6.140625" style="183" customWidth="1"/>
    <col min="12546" max="12546" width="21.7109375" style="183" customWidth="1"/>
    <col min="12547" max="12547" width="11.42578125" style="183" bestFit="1" customWidth="1"/>
    <col min="12548" max="12548" width="20.42578125" style="183" customWidth="1"/>
    <col min="12549" max="12549" width="18.42578125" style="183" customWidth="1"/>
    <col min="12550" max="12550" width="16.28515625" style="183" customWidth="1"/>
    <col min="12551" max="12551" width="15.140625" style="183" customWidth="1"/>
    <col min="12552" max="12552" width="15.42578125" style="183" bestFit="1" customWidth="1"/>
    <col min="12553" max="12553" width="19.28515625" style="183" customWidth="1"/>
    <col min="12554" max="12557" width="16.28515625" style="183" customWidth="1"/>
    <col min="12558" max="12560" width="16.42578125" style="183" customWidth="1"/>
    <col min="12561" max="12561" width="13.85546875" style="183" customWidth="1"/>
    <col min="12562" max="12562" width="18.28515625" style="183" customWidth="1"/>
    <col min="12563" max="12577" width="0" style="183" hidden="1" customWidth="1"/>
    <col min="12578" max="12578" width="4.28515625" style="183" bestFit="1" customWidth="1"/>
    <col min="12579" max="12800" width="8.85546875" style="183"/>
    <col min="12801" max="12801" width="6.140625" style="183" customWidth="1"/>
    <col min="12802" max="12802" width="21.7109375" style="183" customWidth="1"/>
    <col min="12803" max="12803" width="11.42578125" style="183" bestFit="1" customWidth="1"/>
    <col min="12804" max="12804" width="20.42578125" style="183" customWidth="1"/>
    <col min="12805" max="12805" width="18.42578125" style="183" customWidth="1"/>
    <col min="12806" max="12806" width="16.28515625" style="183" customWidth="1"/>
    <col min="12807" max="12807" width="15.140625" style="183" customWidth="1"/>
    <col min="12808" max="12808" width="15.42578125" style="183" bestFit="1" customWidth="1"/>
    <col min="12809" max="12809" width="19.28515625" style="183" customWidth="1"/>
    <col min="12810" max="12813" width="16.28515625" style="183" customWidth="1"/>
    <col min="12814" max="12816" width="16.42578125" style="183" customWidth="1"/>
    <col min="12817" max="12817" width="13.85546875" style="183" customWidth="1"/>
    <col min="12818" max="12818" width="18.28515625" style="183" customWidth="1"/>
    <col min="12819" max="12833" width="0" style="183" hidden="1" customWidth="1"/>
    <col min="12834" max="12834" width="4.28515625" style="183" bestFit="1" customWidth="1"/>
    <col min="12835" max="13056" width="8.85546875" style="183"/>
    <col min="13057" max="13057" width="6.140625" style="183" customWidth="1"/>
    <col min="13058" max="13058" width="21.7109375" style="183" customWidth="1"/>
    <col min="13059" max="13059" width="11.42578125" style="183" bestFit="1" customWidth="1"/>
    <col min="13060" max="13060" width="20.42578125" style="183" customWidth="1"/>
    <col min="13061" max="13061" width="18.42578125" style="183" customWidth="1"/>
    <col min="13062" max="13062" width="16.28515625" style="183" customWidth="1"/>
    <col min="13063" max="13063" width="15.140625" style="183" customWidth="1"/>
    <col min="13064" max="13064" width="15.42578125" style="183" bestFit="1" customWidth="1"/>
    <col min="13065" max="13065" width="19.28515625" style="183" customWidth="1"/>
    <col min="13066" max="13069" width="16.28515625" style="183" customWidth="1"/>
    <col min="13070" max="13072" width="16.42578125" style="183" customWidth="1"/>
    <col min="13073" max="13073" width="13.85546875" style="183" customWidth="1"/>
    <col min="13074" max="13074" width="18.28515625" style="183" customWidth="1"/>
    <col min="13075" max="13089" width="0" style="183" hidden="1" customWidth="1"/>
    <col min="13090" max="13090" width="4.28515625" style="183" bestFit="1" customWidth="1"/>
    <col min="13091" max="13312" width="8.85546875" style="183"/>
    <col min="13313" max="13313" width="6.140625" style="183" customWidth="1"/>
    <col min="13314" max="13314" width="21.7109375" style="183" customWidth="1"/>
    <col min="13315" max="13315" width="11.42578125" style="183" bestFit="1" customWidth="1"/>
    <col min="13316" max="13316" width="20.42578125" style="183" customWidth="1"/>
    <col min="13317" max="13317" width="18.42578125" style="183" customWidth="1"/>
    <col min="13318" max="13318" width="16.28515625" style="183" customWidth="1"/>
    <col min="13319" max="13319" width="15.140625" style="183" customWidth="1"/>
    <col min="13320" max="13320" width="15.42578125" style="183" bestFit="1" customWidth="1"/>
    <col min="13321" max="13321" width="19.28515625" style="183" customWidth="1"/>
    <col min="13322" max="13325" width="16.28515625" style="183" customWidth="1"/>
    <col min="13326" max="13328" width="16.42578125" style="183" customWidth="1"/>
    <col min="13329" max="13329" width="13.85546875" style="183" customWidth="1"/>
    <col min="13330" max="13330" width="18.28515625" style="183" customWidth="1"/>
    <col min="13331" max="13345" width="0" style="183" hidden="1" customWidth="1"/>
    <col min="13346" max="13346" width="4.28515625" style="183" bestFit="1" customWidth="1"/>
    <col min="13347" max="13568" width="8.85546875" style="183"/>
    <col min="13569" max="13569" width="6.140625" style="183" customWidth="1"/>
    <col min="13570" max="13570" width="21.7109375" style="183" customWidth="1"/>
    <col min="13571" max="13571" width="11.42578125" style="183" bestFit="1" customWidth="1"/>
    <col min="13572" max="13572" width="20.42578125" style="183" customWidth="1"/>
    <col min="13573" max="13573" width="18.42578125" style="183" customWidth="1"/>
    <col min="13574" max="13574" width="16.28515625" style="183" customWidth="1"/>
    <col min="13575" max="13575" width="15.140625" style="183" customWidth="1"/>
    <col min="13576" max="13576" width="15.42578125" style="183" bestFit="1" customWidth="1"/>
    <col min="13577" max="13577" width="19.28515625" style="183" customWidth="1"/>
    <col min="13578" max="13581" width="16.28515625" style="183" customWidth="1"/>
    <col min="13582" max="13584" width="16.42578125" style="183" customWidth="1"/>
    <col min="13585" max="13585" width="13.85546875" style="183" customWidth="1"/>
    <col min="13586" max="13586" width="18.28515625" style="183" customWidth="1"/>
    <col min="13587" max="13601" width="0" style="183" hidden="1" customWidth="1"/>
    <col min="13602" max="13602" width="4.28515625" style="183" bestFit="1" customWidth="1"/>
    <col min="13603" max="13824" width="8.85546875" style="183"/>
    <col min="13825" max="13825" width="6.140625" style="183" customWidth="1"/>
    <col min="13826" max="13826" width="21.7109375" style="183" customWidth="1"/>
    <col min="13827" max="13827" width="11.42578125" style="183" bestFit="1" customWidth="1"/>
    <col min="13828" max="13828" width="20.42578125" style="183" customWidth="1"/>
    <col min="13829" max="13829" width="18.42578125" style="183" customWidth="1"/>
    <col min="13830" max="13830" width="16.28515625" style="183" customWidth="1"/>
    <col min="13831" max="13831" width="15.140625" style="183" customWidth="1"/>
    <col min="13832" max="13832" width="15.42578125" style="183" bestFit="1" customWidth="1"/>
    <col min="13833" max="13833" width="19.28515625" style="183" customWidth="1"/>
    <col min="13834" max="13837" width="16.28515625" style="183" customWidth="1"/>
    <col min="13838" max="13840" width="16.42578125" style="183" customWidth="1"/>
    <col min="13841" max="13841" width="13.85546875" style="183" customWidth="1"/>
    <col min="13842" max="13842" width="18.28515625" style="183" customWidth="1"/>
    <col min="13843" max="13857" width="0" style="183" hidden="1" customWidth="1"/>
    <col min="13858" max="13858" width="4.28515625" style="183" bestFit="1" customWidth="1"/>
    <col min="13859" max="14080" width="8.85546875" style="183"/>
    <col min="14081" max="14081" width="6.140625" style="183" customWidth="1"/>
    <col min="14082" max="14082" width="21.7109375" style="183" customWidth="1"/>
    <col min="14083" max="14083" width="11.42578125" style="183" bestFit="1" customWidth="1"/>
    <col min="14084" max="14084" width="20.42578125" style="183" customWidth="1"/>
    <col min="14085" max="14085" width="18.42578125" style="183" customWidth="1"/>
    <col min="14086" max="14086" width="16.28515625" style="183" customWidth="1"/>
    <col min="14087" max="14087" width="15.140625" style="183" customWidth="1"/>
    <col min="14088" max="14088" width="15.42578125" style="183" bestFit="1" customWidth="1"/>
    <col min="14089" max="14089" width="19.28515625" style="183" customWidth="1"/>
    <col min="14090" max="14093" width="16.28515625" style="183" customWidth="1"/>
    <col min="14094" max="14096" width="16.42578125" style="183" customWidth="1"/>
    <col min="14097" max="14097" width="13.85546875" style="183" customWidth="1"/>
    <col min="14098" max="14098" width="18.28515625" style="183" customWidth="1"/>
    <col min="14099" max="14113" width="0" style="183" hidden="1" customWidth="1"/>
    <col min="14114" max="14114" width="4.28515625" style="183" bestFit="1" customWidth="1"/>
    <col min="14115" max="14336" width="8.85546875" style="183"/>
    <col min="14337" max="14337" width="6.140625" style="183" customWidth="1"/>
    <col min="14338" max="14338" width="21.7109375" style="183" customWidth="1"/>
    <col min="14339" max="14339" width="11.42578125" style="183" bestFit="1" customWidth="1"/>
    <col min="14340" max="14340" width="20.42578125" style="183" customWidth="1"/>
    <col min="14341" max="14341" width="18.42578125" style="183" customWidth="1"/>
    <col min="14342" max="14342" width="16.28515625" style="183" customWidth="1"/>
    <col min="14343" max="14343" width="15.140625" style="183" customWidth="1"/>
    <col min="14344" max="14344" width="15.42578125" style="183" bestFit="1" customWidth="1"/>
    <col min="14345" max="14345" width="19.28515625" style="183" customWidth="1"/>
    <col min="14346" max="14349" width="16.28515625" style="183" customWidth="1"/>
    <col min="14350" max="14352" width="16.42578125" style="183" customWidth="1"/>
    <col min="14353" max="14353" width="13.85546875" style="183" customWidth="1"/>
    <col min="14354" max="14354" width="18.28515625" style="183" customWidth="1"/>
    <col min="14355" max="14369" width="0" style="183" hidden="1" customWidth="1"/>
    <col min="14370" max="14370" width="4.28515625" style="183" bestFit="1" customWidth="1"/>
    <col min="14371" max="14592" width="8.85546875" style="183"/>
    <col min="14593" max="14593" width="6.140625" style="183" customWidth="1"/>
    <col min="14594" max="14594" width="21.7109375" style="183" customWidth="1"/>
    <col min="14595" max="14595" width="11.42578125" style="183" bestFit="1" customWidth="1"/>
    <col min="14596" max="14596" width="20.42578125" style="183" customWidth="1"/>
    <col min="14597" max="14597" width="18.42578125" style="183" customWidth="1"/>
    <col min="14598" max="14598" width="16.28515625" style="183" customWidth="1"/>
    <col min="14599" max="14599" width="15.140625" style="183" customWidth="1"/>
    <col min="14600" max="14600" width="15.42578125" style="183" bestFit="1" customWidth="1"/>
    <col min="14601" max="14601" width="19.28515625" style="183" customWidth="1"/>
    <col min="14602" max="14605" width="16.28515625" style="183" customWidth="1"/>
    <col min="14606" max="14608" width="16.42578125" style="183" customWidth="1"/>
    <col min="14609" max="14609" width="13.85546875" style="183" customWidth="1"/>
    <col min="14610" max="14610" width="18.28515625" style="183" customWidth="1"/>
    <col min="14611" max="14625" width="0" style="183" hidden="1" customWidth="1"/>
    <col min="14626" max="14626" width="4.28515625" style="183" bestFit="1" customWidth="1"/>
    <col min="14627" max="14848" width="8.85546875" style="183"/>
    <col min="14849" max="14849" width="6.140625" style="183" customWidth="1"/>
    <col min="14850" max="14850" width="21.7109375" style="183" customWidth="1"/>
    <col min="14851" max="14851" width="11.42578125" style="183" bestFit="1" customWidth="1"/>
    <col min="14852" max="14852" width="20.42578125" style="183" customWidth="1"/>
    <col min="14853" max="14853" width="18.42578125" style="183" customWidth="1"/>
    <col min="14854" max="14854" width="16.28515625" style="183" customWidth="1"/>
    <col min="14855" max="14855" width="15.140625" style="183" customWidth="1"/>
    <col min="14856" max="14856" width="15.42578125" style="183" bestFit="1" customWidth="1"/>
    <col min="14857" max="14857" width="19.28515625" style="183" customWidth="1"/>
    <col min="14858" max="14861" width="16.28515625" style="183" customWidth="1"/>
    <col min="14862" max="14864" width="16.42578125" style="183" customWidth="1"/>
    <col min="14865" max="14865" width="13.85546875" style="183" customWidth="1"/>
    <col min="14866" max="14866" width="18.28515625" style="183" customWidth="1"/>
    <col min="14867" max="14881" width="0" style="183" hidden="1" customWidth="1"/>
    <col min="14882" max="14882" width="4.28515625" style="183" bestFit="1" customWidth="1"/>
    <col min="14883" max="15104" width="8.85546875" style="183"/>
    <col min="15105" max="15105" width="6.140625" style="183" customWidth="1"/>
    <col min="15106" max="15106" width="21.7109375" style="183" customWidth="1"/>
    <col min="15107" max="15107" width="11.42578125" style="183" bestFit="1" customWidth="1"/>
    <col min="15108" max="15108" width="20.42578125" style="183" customWidth="1"/>
    <col min="15109" max="15109" width="18.42578125" style="183" customWidth="1"/>
    <col min="15110" max="15110" width="16.28515625" style="183" customWidth="1"/>
    <col min="15111" max="15111" width="15.140625" style="183" customWidth="1"/>
    <col min="15112" max="15112" width="15.42578125" style="183" bestFit="1" customWidth="1"/>
    <col min="15113" max="15113" width="19.28515625" style="183" customWidth="1"/>
    <col min="15114" max="15117" width="16.28515625" style="183" customWidth="1"/>
    <col min="15118" max="15120" width="16.42578125" style="183" customWidth="1"/>
    <col min="15121" max="15121" width="13.85546875" style="183" customWidth="1"/>
    <col min="15122" max="15122" width="18.28515625" style="183" customWidth="1"/>
    <col min="15123" max="15137" width="0" style="183" hidden="1" customWidth="1"/>
    <col min="15138" max="15138" width="4.28515625" style="183" bestFit="1" customWidth="1"/>
    <col min="15139" max="15360" width="8.85546875" style="183"/>
    <col min="15361" max="15361" width="6.140625" style="183" customWidth="1"/>
    <col min="15362" max="15362" width="21.7109375" style="183" customWidth="1"/>
    <col min="15363" max="15363" width="11.42578125" style="183" bestFit="1" customWidth="1"/>
    <col min="15364" max="15364" width="20.42578125" style="183" customWidth="1"/>
    <col min="15365" max="15365" width="18.42578125" style="183" customWidth="1"/>
    <col min="15366" max="15366" width="16.28515625" style="183" customWidth="1"/>
    <col min="15367" max="15367" width="15.140625" style="183" customWidth="1"/>
    <col min="15368" max="15368" width="15.42578125" style="183" bestFit="1" customWidth="1"/>
    <col min="15369" max="15369" width="19.28515625" style="183" customWidth="1"/>
    <col min="15370" max="15373" width="16.28515625" style="183" customWidth="1"/>
    <col min="15374" max="15376" width="16.42578125" style="183" customWidth="1"/>
    <col min="15377" max="15377" width="13.85546875" style="183" customWidth="1"/>
    <col min="15378" max="15378" width="18.28515625" style="183" customWidth="1"/>
    <col min="15379" max="15393" width="0" style="183" hidden="1" customWidth="1"/>
    <col min="15394" max="15394" width="4.28515625" style="183" bestFit="1" customWidth="1"/>
    <col min="15395" max="15616" width="8.85546875" style="183"/>
    <col min="15617" max="15617" width="6.140625" style="183" customWidth="1"/>
    <col min="15618" max="15618" width="21.7109375" style="183" customWidth="1"/>
    <col min="15619" max="15619" width="11.42578125" style="183" bestFit="1" customWidth="1"/>
    <col min="15620" max="15620" width="20.42578125" style="183" customWidth="1"/>
    <col min="15621" max="15621" width="18.42578125" style="183" customWidth="1"/>
    <col min="15622" max="15622" width="16.28515625" style="183" customWidth="1"/>
    <col min="15623" max="15623" width="15.140625" style="183" customWidth="1"/>
    <col min="15624" max="15624" width="15.42578125" style="183" bestFit="1" customWidth="1"/>
    <col min="15625" max="15625" width="19.28515625" style="183" customWidth="1"/>
    <col min="15626" max="15629" width="16.28515625" style="183" customWidth="1"/>
    <col min="15630" max="15632" width="16.42578125" style="183" customWidth="1"/>
    <col min="15633" max="15633" width="13.85546875" style="183" customWidth="1"/>
    <col min="15634" max="15634" width="18.28515625" style="183" customWidth="1"/>
    <col min="15635" max="15649" width="0" style="183" hidden="1" customWidth="1"/>
    <col min="15650" max="15650" width="4.28515625" style="183" bestFit="1" customWidth="1"/>
    <col min="15651" max="15872" width="8.85546875" style="183"/>
    <col min="15873" max="15873" width="6.140625" style="183" customWidth="1"/>
    <col min="15874" max="15874" width="21.7109375" style="183" customWidth="1"/>
    <col min="15875" max="15875" width="11.42578125" style="183" bestFit="1" customWidth="1"/>
    <col min="15876" max="15876" width="20.42578125" style="183" customWidth="1"/>
    <col min="15877" max="15877" width="18.42578125" style="183" customWidth="1"/>
    <col min="15878" max="15878" width="16.28515625" style="183" customWidth="1"/>
    <col min="15879" max="15879" width="15.140625" style="183" customWidth="1"/>
    <col min="15880" max="15880" width="15.42578125" style="183" bestFit="1" customWidth="1"/>
    <col min="15881" max="15881" width="19.28515625" style="183" customWidth="1"/>
    <col min="15882" max="15885" width="16.28515625" style="183" customWidth="1"/>
    <col min="15886" max="15888" width="16.42578125" style="183" customWidth="1"/>
    <col min="15889" max="15889" width="13.85546875" style="183" customWidth="1"/>
    <col min="15890" max="15890" width="18.28515625" style="183" customWidth="1"/>
    <col min="15891" max="15905" width="0" style="183" hidden="1" customWidth="1"/>
    <col min="15906" max="15906" width="4.28515625" style="183" bestFit="1" customWidth="1"/>
    <col min="15907" max="16128" width="8.85546875" style="183"/>
    <col min="16129" max="16129" width="6.140625" style="183" customWidth="1"/>
    <col min="16130" max="16130" width="21.7109375" style="183" customWidth="1"/>
    <col min="16131" max="16131" width="11.42578125" style="183" bestFit="1" customWidth="1"/>
    <col min="16132" max="16132" width="20.42578125" style="183" customWidth="1"/>
    <col min="16133" max="16133" width="18.42578125" style="183" customWidth="1"/>
    <col min="16134" max="16134" width="16.28515625" style="183" customWidth="1"/>
    <col min="16135" max="16135" width="15.140625" style="183" customWidth="1"/>
    <col min="16136" max="16136" width="15.42578125" style="183" bestFit="1" customWidth="1"/>
    <col min="16137" max="16137" width="19.28515625" style="183" customWidth="1"/>
    <col min="16138" max="16141" width="16.28515625" style="183" customWidth="1"/>
    <col min="16142" max="16144" width="16.42578125" style="183" customWidth="1"/>
    <col min="16145" max="16145" width="13.85546875" style="183" customWidth="1"/>
    <col min="16146" max="16146" width="18.28515625" style="183" customWidth="1"/>
    <col min="16147" max="16161" width="0" style="183" hidden="1" customWidth="1"/>
    <col min="16162" max="16162" width="4.28515625" style="183" bestFit="1" customWidth="1"/>
    <col min="16163" max="16384" width="8.85546875" style="183"/>
  </cols>
  <sheetData>
    <row r="1" spans="1:38" x14ac:dyDescent="0.25">
      <c r="A1" s="695" t="s">
        <v>300</v>
      </c>
      <c r="B1" s="695"/>
      <c r="C1" s="695"/>
      <c r="D1" s="178"/>
      <c r="E1" s="179"/>
      <c r="F1" s="180"/>
      <c r="G1" s="181"/>
      <c r="H1" s="181"/>
      <c r="I1" s="181"/>
      <c r="J1" s="181"/>
      <c r="K1" s="181"/>
      <c r="L1" s="181"/>
      <c r="M1" s="181"/>
      <c r="N1" s="181"/>
      <c r="O1" s="181"/>
      <c r="P1" s="694" t="s">
        <v>345</v>
      </c>
      <c r="Q1" s="694"/>
      <c r="R1" s="694"/>
      <c r="S1" s="181"/>
      <c r="T1" s="694"/>
      <c r="U1" s="694"/>
      <c r="V1" s="694"/>
      <c r="W1" s="694"/>
      <c r="X1" s="694"/>
      <c r="Y1" s="694"/>
      <c r="Z1" s="694"/>
      <c r="AA1" s="694"/>
      <c r="AB1" s="694"/>
      <c r="AC1" s="694"/>
      <c r="AD1" s="694"/>
      <c r="AE1" s="694"/>
      <c r="AF1" s="694"/>
      <c r="AG1" s="694"/>
      <c r="AH1" s="694"/>
      <c r="AI1" s="182"/>
      <c r="AJ1" s="182"/>
      <c r="AK1" s="182"/>
      <c r="AL1" s="182"/>
    </row>
    <row r="2" spans="1:38" x14ac:dyDescent="0.2">
      <c r="A2" s="696" t="s">
        <v>301</v>
      </c>
      <c r="B2" s="696"/>
      <c r="C2" s="696"/>
      <c r="D2" s="184"/>
      <c r="E2" s="185"/>
      <c r="F2" s="186"/>
      <c r="G2" s="181"/>
      <c r="H2" s="187"/>
      <c r="I2" s="187"/>
      <c r="J2" s="187"/>
      <c r="K2" s="187"/>
      <c r="L2" s="187"/>
      <c r="M2" s="187"/>
      <c r="N2" s="187"/>
      <c r="O2" s="187"/>
      <c r="P2" s="187"/>
      <c r="Q2" s="187"/>
      <c r="R2" s="187"/>
      <c r="S2" s="187"/>
      <c r="T2" s="262"/>
      <c r="U2" s="188"/>
      <c r="V2" s="188"/>
      <c r="W2" s="188"/>
      <c r="X2" s="188"/>
      <c r="Y2" s="188"/>
      <c r="Z2" s="188"/>
      <c r="AA2" s="188"/>
      <c r="AB2" s="188"/>
      <c r="AC2" s="188"/>
      <c r="AD2" s="188"/>
      <c r="AE2" s="188"/>
      <c r="AF2" s="188"/>
      <c r="AG2" s="188"/>
      <c r="AH2" s="181"/>
    </row>
    <row r="3" spans="1:38" s="189" customFormat="1" ht="60" customHeight="1" x14ac:dyDescent="0.25">
      <c r="A3" s="697" t="s">
        <v>302</v>
      </c>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row>
    <row r="4" spans="1:38" ht="15" x14ac:dyDescent="0.2">
      <c r="A4" s="190"/>
      <c r="B4" s="191"/>
      <c r="C4" s="192"/>
      <c r="D4" s="184"/>
      <c r="E4" s="185"/>
      <c r="F4" s="186"/>
      <c r="G4" s="181" t="e">
        <f>G11-#REF!-'PB02'!#REF!-'PB03'!#REF!</f>
        <v>#REF!</v>
      </c>
      <c r="H4" s="187" t="e">
        <f>H11-#REF!</f>
        <v>#REF!</v>
      </c>
      <c r="I4" s="187" t="e">
        <f>I11-#REF!</f>
        <v>#REF!</v>
      </c>
      <c r="J4" s="187" t="e">
        <f>J11-#REF!</f>
        <v>#REF!</v>
      </c>
      <c r="K4" s="187" t="e">
        <f>K11-#REF!</f>
        <v>#REF!</v>
      </c>
      <c r="L4" s="187" t="e">
        <f>L11-#REF!</f>
        <v>#REF!</v>
      </c>
      <c r="M4" s="187"/>
      <c r="N4" s="187" t="e">
        <f>N11-#REF!</f>
        <v>#REF!</v>
      </c>
      <c r="O4" s="187" t="e">
        <f>O11-#REF!</f>
        <v>#REF!</v>
      </c>
      <c r="P4" s="187" t="e">
        <f>P11-#REF!</f>
        <v>#REF!</v>
      </c>
      <c r="Q4" s="187" t="e">
        <f>Q11-#REF!</f>
        <v>#REF!</v>
      </c>
      <c r="R4" s="187" t="e">
        <f>R11-#REF!</f>
        <v>#REF!</v>
      </c>
      <c r="S4" s="187" t="e">
        <f>S11-'PB02'!#REF!</f>
        <v>#REF!</v>
      </c>
      <c r="T4" s="187" t="e">
        <f>T11-'PB02'!#REF!</f>
        <v>#REF!</v>
      </c>
      <c r="U4" s="187"/>
      <c r="V4" s="187" t="e">
        <f>V11-'PB02'!#REF!</f>
        <v>#REF!</v>
      </c>
      <c r="W4" s="187" t="e">
        <f>W11-'PB02'!#REF!</f>
        <v>#REF!</v>
      </c>
      <c r="X4" s="187"/>
      <c r="Y4" s="187" t="e">
        <f>Y11-'PB02'!#REF!</f>
        <v>#REF!</v>
      </c>
      <c r="Z4" s="187" t="e">
        <f>Z11-'PB03'!#REF!</f>
        <v>#REF!</v>
      </c>
      <c r="AA4" s="187" t="e">
        <f>AA11-'PB03'!#REF!</f>
        <v>#REF!</v>
      </c>
      <c r="AB4" s="187"/>
      <c r="AC4" s="187"/>
      <c r="AD4" s="187" t="e">
        <f>AD11-'PB03'!#REF!</f>
        <v>#REF!</v>
      </c>
      <c r="AE4" s="187"/>
      <c r="AF4" s="187" t="e">
        <f>AF11-'PB03'!#REF!</f>
        <v>#REF!</v>
      </c>
      <c r="AG4" s="187"/>
      <c r="AH4" s="181" t="e">
        <f>AH11-#REF!</f>
        <v>#REF!</v>
      </c>
    </row>
    <row r="5" spans="1:38" ht="15" x14ac:dyDescent="0.2">
      <c r="A5" s="694" t="s">
        <v>303</v>
      </c>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4"/>
      <c r="AH5" s="694"/>
    </row>
    <row r="6" spans="1:38" s="193" customFormat="1" ht="32.1" customHeight="1" x14ac:dyDescent="0.25">
      <c r="A6" s="698" t="s">
        <v>0</v>
      </c>
      <c r="B6" s="699" t="s">
        <v>304</v>
      </c>
      <c r="C6" s="699"/>
      <c r="D6" s="699" t="s">
        <v>305</v>
      </c>
      <c r="E6" s="699" t="s">
        <v>306</v>
      </c>
      <c r="F6" s="699" t="s">
        <v>307</v>
      </c>
      <c r="G6" s="701" t="s">
        <v>308</v>
      </c>
      <c r="H6" s="699" t="s">
        <v>309</v>
      </c>
      <c r="I6" s="699"/>
      <c r="J6" s="699"/>
      <c r="K6" s="699"/>
      <c r="L6" s="699"/>
      <c r="M6" s="699"/>
      <c r="N6" s="699"/>
      <c r="O6" s="699"/>
      <c r="P6" s="699"/>
      <c r="Q6" s="699"/>
      <c r="R6" s="699"/>
      <c r="S6" s="699" t="s">
        <v>310</v>
      </c>
      <c r="T6" s="699"/>
      <c r="U6" s="699"/>
      <c r="V6" s="699"/>
      <c r="W6" s="699"/>
      <c r="X6" s="699"/>
      <c r="Y6" s="699"/>
      <c r="Z6" s="699" t="s">
        <v>311</v>
      </c>
      <c r="AA6" s="699"/>
      <c r="AB6" s="699"/>
      <c r="AC6" s="699"/>
      <c r="AD6" s="699"/>
      <c r="AE6" s="699"/>
      <c r="AF6" s="699"/>
      <c r="AG6" s="699"/>
      <c r="AH6" s="699" t="s">
        <v>325</v>
      </c>
    </row>
    <row r="7" spans="1:38" s="193" customFormat="1" ht="15.75" customHeight="1" x14ac:dyDescent="0.25">
      <c r="A7" s="698"/>
      <c r="B7" s="698" t="s">
        <v>312</v>
      </c>
      <c r="C7" s="700" t="s">
        <v>313</v>
      </c>
      <c r="D7" s="699"/>
      <c r="E7" s="699"/>
      <c r="F7" s="699"/>
      <c r="G7" s="701"/>
      <c r="H7" s="699" t="s">
        <v>5</v>
      </c>
      <c r="I7" s="699" t="s">
        <v>314</v>
      </c>
      <c r="J7" s="699" t="s">
        <v>315</v>
      </c>
      <c r="K7" s="699" t="s">
        <v>353</v>
      </c>
      <c r="L7" s="699" t="s">
        <v>316</v>
      </c>
      <c r="M7" s="699" t="s">
        <v>317</v>
      </c>
      <c r="N7" s="699" t="s">
        <v>318</v>
      </c>
      <c r="O7" s="699" t="s">
        <v>319</v>
      </c>
      <c r="P7" s="707" t="s">
        <v>352</v>
      </c>
      <c r="Q7" s="699" t="s">
        <v>320</v>
      </c>
      <c r="R7" s="699" t="s">
        <v>232</v>
      </c>
      <c r="S7" s="699" t="s">
        <v>321</v>
      </c>
      <c r="T7" s="699" t="s">
        <v>367</v>
      </c>
      <c r="U7" s="699" t="s">
        <v>322</v>
      </c>
      <c r="V7" s="699" t="s">
        <v>132</v>
      </c>
      <c r="W7" s="699" t="s">
        <v>368</v>
      </c>
      <c r="X7" s="699" t="s">
        <v>324</v>
      </c>
      <c r="Y7" s="699" t="s">
        <v>362</v>
      </c>
      <c r="Z7" s="699" t="s">
        <v>321</v>
      </c>
      <c r="AA7" s="699" t="s">
        <v>132</v>
      </c>
      <c r="AB7" s="699" t="s">
        <v>322</v>
      </c>
      <c r="AC7" s="699" t="s">
        <v>323</v>
      </c>
      <c r="AD7" s="699" t="s">
        <v>368</v>
      </c>
      <c r="AE7" s="699" t="s">
        <v>324</v>
      </c>
      <c r="AF7" s="699" t="s">
        <v>363</v>
      </c>
      <c r="AG7" s="699" t="s">
        <v>325</v>
      </c>
      <c r="AH7" s="699"/>
    </row>
    <row r="8" spans="1:38" s="194" customFormat="1" ht="27.75" customHeight="1" x14ac:dyDescent="0.25">
      <c r="A8" s="698"/>
      <c r="B8" s="698"/>
      <c r="C8" s="700"/>
      <c r="D8" s="699"/>
      <c r="E8" s="699"/>
      <c r="F8" s="699"/>
      <c r="G8" s="701"/>
      <c r="H8" s="699"/>
      <c r="I8" s="699"/>
      <c r="J8" s="699"/>
      <c r="K8" s="699"/>
      <c r="L8" s="699"/>
      <c r="M8" s="699"/>
      <c r="N8" s="699"/>
      <c r="O8" s="699"/>
      <c r="P8" s="707"/>
      <c r="Q8" s="699"/>
      <c r="R8" s="699"/>
      <c r="S8" s="699"/>
      <c r="T8" s="699"/>
      <c r="U8" s="699"/>
      <c r="V8" s="699"/>
      <c r="W8" s="699"/>
      <c r="X8" s="699"/>
      <c r="Y8" s="699"/>
      <c r="Z8" s="699"/>
      <c r="AA8" s="699"/>
      <c r="AB8" s="699"/>
      <c r="AC8" s="699"/>
      <c r="AD8" s="699"/>
      <c r="AE8" s="699"/>
      <c r="AF8" s="699"/>
      <c r="AG8" s="699"/>
      <c r="AH8" s="699"/>
    </row>
    <row r="9" spans="1:38" s="198" customFormat="1" ht="33.75" customHeight="1" x14ac:dyDescent="0.2">
      <c r="A9" s="195" t="s">
        <v>6</v>
      </c>
      <c r="B9" s="195" t="s">
        <v>41</v>
      </c>
      <c r="C9" s="196" t="s">
        <v>45</v>
      </c>
      <c r="D9" s="197" t="s">
        <v>214</v>
      </c>
      <c r="E9" s="197" t="s">
        <v>326</v>
      </c>
      <c r="F9" s="197" t="s">
        <v>326</v>
      </c>
      <c r="G9" s="197" t="s">
        <v>327</v>
      </c>
      <c r="H9" s="197" t="s">
        <v>328</v>
      </c>
      <c r="I9" s="197" t="s">
        <v>9</v>
      </c>
      <c r="J9" s="197" t="s">
        <v>10</v>
      </c>
      <c r="K9" s="197" t="s">
        <v>11</v>
      </c>
      <c r="L9" s="197" t="s">
        <v>12</v>
      </c>
      <c r="M9" s="197" t="s">
        <v>13</v>
      </c>
      <c r="N9" s="197" t="s">
        <v>14</v>
      </c>
      <c r="O9" s="197" t="s">
        <v>15</v>
      </c>
      <c r="P9" s="197" t="s">
        <v>16</v>
      </c>
      <c r="Q9" s="197" t="s">
        <v>19</v>
      </c>
      <c r="R9" s="197" t="s">
        <v>20</v>
      </c>
      <c r="S9" s="197" t="s">
        <v>329</v>
      </c>
      <c r="T9" s="197" t="s">
        <v>31</v>
      </c>
      <c r="U9" s="197" t="s">
        <v>32</v>
      </c>
      <c r="V9" s="197" t="s">
        <v>31</v>
      </c>
      <c r="W9" s="197" t="s">
        <v>34</v>
      </c>
      <c r="X9" s="197" t="s">
        <v>330</v>
      </c>
      <c r="Y9" s="197" t="s">
        <v>32</v>
      </c>
      <c r="Z9" s="197" t="s">
        <v>331</v>
      </c>
      <c r="AA9" s="197" t="s">
        <v>48</v>
      </c>
      <c r="AB9" s="197" t="s">
        <v>332</v>
      </c>
      <c r="AC9" s="197" t="s">
        <v>333</v>
      </c>
      <c r="AD9" s="197" t="s">
        <v>332</v>
      </c>
      <c r="AE9" s="197" t="s">
        <v>334</v>
      </c>
      <c r="AF9" s="197" t="s">
        <v>333</v>
      </c>
      <c r="AG9" s="197" t="s">
        <v>335</v>
      </c>
      <c r="AH9" s="197" t="s">
        <v>327</v>
      </c>
    </row>
    <row r="10" spans="1:38" s="198" customFormat="1" ht="33.75" customHeight="1" x14ac:dyDescent="0.2">
      <c r="A10" s="195"/>
      <c r="B10" s="195"/>
      <c r="C10" s="196"/>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row>
    <row r="11" spans="1:38" s="205" customFormat="1" ht="18.95" customHeight="1" x14ac:dyDescent="0.25">
      <c r="A11" s="199"/>
      <c r="B11" s="200" t="s">
        <v>249</v>
      </c>
      <c r="C11" s="201"/>
      <c r="D11" s="202"/>
      <c r="E11" s="263"/>
      <c r="F11" s="203"/>
      <c r="G11" s="204" t="e">
        <f t="shared" ref="G11:AF11" si="0">G12+G17+G20+G30+G45+G48+G67+G74+G79+G85+G89+G93+G97+G101+G107+G111+G115+G120+G123+G127+G134+G138+G142+G146+G150</f>
        <v>#REF!</v>
      </c>
      <c r="H11" s="204">
        <f t="shared" si="0"/>
        <v>0</v>
      </c>
      <c r="I11" s="204">
        <f t="shared" si="0"/>
        <v>0</v>
      </c>
      <c r="J11" s="204">
        <f t="shared" si="0"/>
        <v>0</v>
      </c>
      <c r="K11" s="204">
        <f t="shared" si="0"/>
        <v>0</v>
      </c>
      <c r="L11" s="204">
        <f t="shared" si="0"/>
        <v>0</v>
      </c>
      <c r="M11" s="204">
        <f t="shared" si="0"/>
        <v>0</v>
      </c>
      <c r="N11" s="204">
        <f t="shared" si="0"/>
        <v>0</v>
      </c>
      <c r="O11" s="204">
        <f t="shared" si="0"/>
        <v>0</v>
      </c>
      <c r="P11" s="204">
        <f t="shared" si="0"/>
        <v>0</v>
      </c>
      <c r="Q11" s="204">
        <f t="shared" si="0"/>
        <v>0</v>
      </c>
      <c r="R11" s="204">
        <f t="shared" si="0"/>
        <v>0</v>
      </c>
      <c r="S11" s="204" t="e">
        <f t="shared" si="0"/>
        <v>#REF!</v>
      </c>
      <c r="T11" s="204" t="e">
        <f t="shared" si="0"/>
        <v>#REF!</v>
      </c>
      <c r="U11" s="204">
        <f t="shared" si="0"/>
        <v>0</v>
      </c>
      <c r="V11" s="204">
        <f t="shared" si="0"/>
        <v>1270735592</v>
      </c>
      <c r="W11" s="204">
        <f t="shared" si="0"/>
        <v>559068496</v>
      </c>
      <c r="X11" s="204">
        <f t="shared" si="0"/>
        <v>0</v>
      </c>
      <c r="Y11" s="204">
        <f t="shared" si="0"/>
        <v>10120135653</v>
      </c>
      <c r="Z11" s="204">
        <f t="shared" si="0"/>
        <v>18268312174</v>
      </c>
      <c r="AA11" s="204">
        <f t="shared" si="0"/>
        <v>198611587</v>
      </c>
      <c r="AB11" s="204">
        <f t="shared" si="0"/>
        <v>0</v>
      </c>
      <c r="AC11" s="204">
        <f t="shared" si="0"/>
        <v>0</v>
      </c>
      <c r="AD11" s="204">
        <f t="shared" si="0"/>
        <v>11868906000</v>
      </c>
      <c r="AE11" s="204">
        <f t="shared" si="0"/>
        <v>0</v>
      </c>
      <c r="AF11" s="204">
        <f t="shared" si="0"/>
        <v>6200794587</v>
      </c>
      <c r="AG11" s="204">
        <f>AG12+AG17+AG20+AG30+AG45+AG48+AG67+AG74+AG79+AG85+AG89+AG93+AG97+AG101+AG107+AG111</f>
        <v>0</v>
      </c>
      <c r="AH11" s="204">
        <f>AH12+AH17+AH20+AH30+AH45+AH48+AH67+AH74+AH79+AH85+AH89+AH93+AH97+AH101+AH107+AH111+AH115+AH120+AH123+AH127+AH134+AH138+AH142+AH146+AH150</f>
        <v>10165190000</v>
      </c>
    </row>
    <row r="12" spans="1:38" s="205" customFormat="1" ht="28.5" x14ac:dyDescent="0.25">
      <c r="A12" s="199" t="s">
        <v>250</v>
      </c>
      <c r="B12" s="229" t="s">
        <v>346</v>
      </c>
      <c r="C12" s="201"/>
      <c r="D12" s="202"/>
      <c r="E12" s="263"/>
      <c r="F12" s="203"/>
      <c r="G12" s="204">
        <f t="shared" ref="G12:AH12" si="1">SUM(G13:G16)</f>
        <v>68283000</v>
      </c>
      <c r="H12" s="204">
        <f t="shared" si="1"/>
        <v>0</v>
      </c>
      <c r="I12" s="204">
        <f t="shared" si="1"/>
        <v>0</v>
      </c>
      <c r="J12" s="204">
        <f t="shared" si="1"/>
        <v>0</v>
      </c>
      <c r="K12" s="204">
        <f t="shared" si="1"/>
        <v>0</v>
      </c>
      <c r="L12" s="204">
        <f t="shared" si="1"/>
        <v>0</v>
      </c>
      <c r="M12" s="204">
        <f t="shared" si="1"/>
        <v>0</v>
      </c>
      <c r="N12" s="204">
        <f t="shared" si="1"/>
        <v>0</v>
      </c>
      <c r="O12" s="204">
        <f t="shared" si="1"/>
        <v>0</v>
      </c>
      <c r="P12" s="204">
        <f t="shared" si="1"/>
        <v>0</v>
      </c>
      <c r="Q12" s="204">
        <f t="shared" si="1"/>
        <v>0</v>
      </c>
      <c r="R12" s="204">
        <f t="shared" si="1"/>
        <v>0</v>
      </c>
      <c r="S12" s="204">
        <f t="shared" si="1"/>
        <v>68283000</v>
      </c>
      <c r="T12" s="204">
        <f t="shared" si="1"/>
        <v>0</v>
      </c>
      <c r="U12" s="204">
        <f t="shared" si="1"/>
        <v>0</v>
      </c>
      <c r="V12" s="204">
        <f t="shared" si="1"/>
        <v>0</v>
      </c>
      <c r="W12" s="204">
        <f t="shared" si="1"/>
        <v>68283000</v>
      </c>
      <c r="X12" s="204">
        <f t="shared" si="1"/>
        <v>0</v>
      </c>
      <c r="Y12" s="204">
        <f t="shared" si="1"/>
        <v>0</v>
      </c>
      <c r="Z12" s="204">
        <f t="shared" si="1"/>
        <v>0</v>
      </c>
      <c r="AA12" s="204">
        <f t="shared" si="1"/>
        <v>0</v>
      </c>
      <c r="AB12" s="204">
        <f t="shared" si="1"/>
        <v>0</v>
      </c>
      <c r="AC12" s="204">
        <f t="shared" si="1"/>
        <v>0</v>
      </c>
      <c r="AD12" s="204">
        <f t="shared" si="1"/>
        <v>0</v>
      </c>
      <c r="AE12" s="204">
        <f t="shared" si="1"/>
        <v>0</v>
      </c>
      <c r="AF12" s="204">
        <f t="shared" si="1"/>
        <v>0</v>
      </c>
      <c r="AG12" s="204">
        <f t="shared" si="1"/>
        <v>0</v>
      </c>
      <c r="AH12" s="204">
        <f t="shared" si="1"/>
        <v>0</v>
      </c>
    </row>
    <row r="13" spans="1:38" ht="75" x14ac:dyDescent="0.2">
      <c r="A13" s="268" t="s">
        <v>237</v>
      </c>
      <c r="B13" s="206" t="s">
        <v>392</v>
      </c>
      <c r="C13" s="207"/>
      <c r="D13" s="208" t="s">
        <v>394</v>
      </c>
      <c r="E13" s="209" t="s">
        <v>347</v>
      </c>
      <c r="F13" s="267" t="s">
        <v>395</v>
      </c>
      <c r="G13" s="204">
        <f t="shared" ref="G13:G16" si="2">H13+S13+Z13+AH13</f>
        <v>68283000</v>
      </c>
      <c r="H13" s="204">
        <f t="shared" ref="H13:H15" si="3">SUM(I13:R13)</f>
        <v>0</v>
      </c>
      <c r="I13" s="210"/>
      <c r="J13" s="210"/>
      <c r="K13" s="210"/>
      <c r="L13" s="210"/>
      <c r="M13" s="210"/>
      <c r="N13" s="211"/>
      <c r="O13" s="211"/>
      <c r="P13" s="211"/>
      <c r="Q13" s="211"/>
      <c r="R13" s="210"/>
      <c r="S13" s="204">
        <f t="shared" ref="S13:S45" si="4">SUM(T13:Y13)</f>
        <v>68283000</v>
      </c>
      <c r="T13" s="210"/>
      <c r="U13" s="212"/>
      <c r="V13" s="212"/>
      <c r="W13" s="212">
        <v>68283000</v>
      </c>
      <c r="X13" s="212"/>
      <c r="Y13" s="212"/>
      <c r="Z13" s="204">
        <f t="shared" ref="Z13:Z41" si="5">SUM(AA13:AF13)</f>
        <v>0</v>
      </c>
      <c r="AA13" s="212"/>
      <c r="AB13" s="212"/>
      <c r="AC13" s="212"/>
      <c r="AD13" s="212"/>
      <c r="AE13" s="212"/>
      <c r="AF13" s="212"/>
      <c r="AG13" s="212"/>
      <c r="AH13" s="204"/>
    </row>
    <row r="14" spans="1:38" ht="15" x14ac:dyDescent="0.2">
      <c r="A14" s="268"/>
      <c r="B14" s="206"/>
      <c r="C14" s="207"/>
      <c r="D14" s="208"/>
      <c r="E14" s="209"/>
      <c r="F14" s="267"/>
      <c r="G14" s="204">
        <f t="shared" si="2"/>
        <v>0</v>
      </c>
      <c r="H14" s="204">
        <f t="shared" si="3"/>
        <v>0</v>
      </c>
      <c r="I14" s="210"/>
      <c r="J14" s="210"/>
      <c r="K14" s="210"/>
      <c r="L14" s="210"/>
      <c r="M14" s="210"/>
      <c r="N14" s="211"/>
      <c r="O14" s="211"/>
      <c r="P14" s="211"/>
      <c r="Q14" s="211"/>
      <c r="R14" s="210"/>
      <c r="S14" s="204">
        <f t="shared" si="4"/>
        <v>0</v>
      </c>
      <c r="T14" s="210"/>
      <c r="U14" s="212"/>
      <c r="V14" s="212"/>
      <c r="W14" s="212"/>
      <c r="X14" s="212"/>
      <c r="Y14" s="212"/>
      <c r="Z14" s="204">
        <f t="shared" si="5"/>
        <v>0</v>
      </c>
      <c r="AA14" s="212"/>
      <c r="AB14" s="212"/>
      <c r="AC14" s="212"/>
      <c r="AD14" s="212"/>
      <c r="AE14" s="212"/>
      <c r="AF14" s="212"/>
      <c r="AG14" s="212"/>
      <c r="AH14" s="204"/>
    </row>
    <row r="15" spans="1:38" ht="15" x14ac:dyDescent="0.2">
      <c r="A15" s="268"/>
      <c r="B15" s="206"/>
      <c r="C15" s="207"/>
      <c r="D15" s="208"/>
      <c r="E15" s="209"/>
      <c r="F15" s="267"/>
      <c r="G15" s="204">
        <f t="shared" si="2"/>
        <v>0</v>
      </c>
      <c r="H15" s="204">
        <f t="shared" si="3"/>
        <v>0</v>
      </c>
      <c r="I15" s="210"/>
      <c r="J15" s="210"/>
      <c r="K15" s="210"/>
      <c r="L15" s="210"/>
      <c r="M15" s="210"/>
      <c r="N15" s="211"/>
      <c r="O15" s="211"/>
      <c r="P15" s="211"/>
      <c r="Q15" s="211"/>
      <c r="R15" s="210"/>
      <c r="S15" s="204">
        <f t="shared" si="4"/>
        <v>0</v>
      </c>
      <c r="T15" s="210"/>
      <c r="U15" s="212"/>
      <c r="V15" s="212"/>
      <c r="W15" s="212"/>
      <c r="X15" s="212"/>
      <c r="Y15" s="212"/>
      <c r="Z15" s="204">
        <f t="shared" si="5"/>
        <v>0</v>
      </c>
      <c r="AA15" s="212"/>
      <c r="AB15" s="212"/>
      <c r="AC15" s="212"/>
      <c r="AD15" s="212"/>
      <c r="AE15" s="212"/>
      <c r="AF15" s="212"/>
      <c r="AG15" s="212"/>
      <c r="AH15" s="204"/>
    </row>
    <row r="16" spans="1:38" ht="15" x14ac:dyDescent="0.2">
      <c r="A16" s="268"/>
      <c r="B16" s="206"/>
      <c r="C16" s="207"/>
      <c r="D16" s="208"/>
      <c r="E16" s="209"/>
      <c r="F16" s="267"/>
      <c r="G16" s="204">
        <f t="shared" si="2"/>
        <v>0</v>
      </c>
      <c r="H16" s="204">
        <f>SUM(I16:R16)</f>
        <v>0</v>
      </c>
      <c r="I16" s="210"/>
      <c r="J16" s="210"/>
      <c r="K16" s="210"/>
      <c r="L16" s="210"/>
      <c r="M16" s="210"/>
      <c r="N16" s="211"/>
      <c r="O16" s="211"/>
      <c r="P16" s="211"/>
      <c r="Q16" s="211"/>
      <c r="R16" s="210"/>
      <c r="S16" s="204">
        <f t="shared" si="4"/>
        <v>0</v>
      </c>
      <c r="T16" s="210"/>
      <c r="U16" s="212"/>
      <c r="V16" s="212"/>
      <c r="W16" s="212"/>
      <c r="X16" s="212"/>
      <c r="Y16" s="212"/>
      <c r="Z16" s="204">
        <f t="shared" si="5"/>
        <v>0</v>
      </c>
      <c r="AA16" s="212"/>
      <c r="AB16" s="212"/>
      <c r="AC16" s="212"/>
      <c r="AD16" s="212"/>
      <c r="AE16" s="212"/>
      <c r="AF16" s="212"/>
      <c r="AG16" s="212"/>
      <c r="AH16" s="204"/>
    </row>
    <row r="17" spans="1:34" s="214" customFormat="1" ht="28.5" x14ac:dyDescent="0.25">
      <c r="A17" s="199" t="s">
        <v>234</v>
      </c>
      <c r="B17" s="200" t="s">
        <v>361</v>
      </c>
      <c r="C17" s="264"/>
      <c r="D17" s="202"/>
      <c r="E17" s="263"/>
      <c r="F17" s="213"/>
      <c r="G17" s="204">
        <f t="shared" ref="G17:G49" si="6">H17+S17+Z17</f>
        <v>0</v>
      </c>
      <c r="H17" s="204">
        <f>SUM(I17:R17)</f>
        <v>0</v>
      </c>
      <c r="I17" s="204">
        <f t="shared" ref="I17:R17" si="7">SUM(I18:I19)</f>
        <v>0</v>
      </c>
      <c r="J17" s="204">
        <f t="shared" si="7"/>
        <v>0</v>
      </c>
      <c r="K17" s="204">
        <f t="shared" si="7"/>
        <v>0</v>
      </c>
      <c r="L17" s="204">
        <f t="shared" si="7"/>
        <v>0</v>
      </c>
      <c r="M17" s="204">
        <f t="shared" si="7"/>
        <v>0</v>
      </c>
      <c r="N17" s="204">
        <f t="shared" si="7"/>
        <v>0</v>
      </c>
      <c r="O17" s="204">
        <f t="shared" si="7"/>
        <v>0</v>
      </c>
      <c r="P17" s="204">
        <f t="shared" si="7"/>
        <v>0</v>
      </c>
      <c r="Q17" s="204">
        <f t="shared" si="7"/>
        <v>0</v>
      </c>
      <c r="R17" s="204">
        <f t="shared" si="7"/>
        <v>0</v>
      </c>
      <c r="S17" s="204">
        <f t="shared" si="4"/>
        <v>0</v>
      </c>
      <c r="T17" s="204">
        <f t="shared" ref="T17:Y17" si="8">SUM(T18:T19)</f>
        <v>0</v>
      </c>
      <c r="U17" s="204">
        <f t="shared" si="8"/>
        <v>0</v>
      </c>
      <c r="V17" s="204">
        <f t="shared" si="8"/>
        <v>0</v>
      </c>
      <c r="W17" s="204">
        <f t="shared" si="8"/>
        <v>0</v>
      </c>
      <c r="X17" s="204">
        <f t="shared" si="8"/>
        <v>0</v>
      </c>
      <c r="Y17" s="204">
        <f t="shared" si="8"/>
        <v>0</v>
      </c>
      <c r="Z17" s="204">
        <f t="shared" si="5"/>
        <v>0</v>
      </c>
      <c r="AA17" s="204">
        <f t="shared" ref="AA17:AG17" si="9">SUM(AA18:AA19)</f>
        <v>0</v>
      </c>
      <c r="AB17" s="204">
        <f t="shared" si="9"/>
        <v>0</v>
      </c>
      <c r="AC17" s="204">
        <f t="shared" si="9"/>
        <v>0</v>
      </c>
      <c r="AD17" s="204">
        <f t="shared" si="9"/>
        <v>0</v>
      </c>
      <c r="AE17" s="204">
        <f t="shared" si="9"/>
        <v>0</v>
      </c>
      <c r="AF17" s="204">
        <f t="shared" si="9"/>
        <v>0</v>
      </c>
      <c r="AG17" s="204">
        <f t="shared" si="9"/>
        <v>0</v>
      </c>
      <c r="AH17" s="204">
        <f t="shared" ref="AH17:AH45" si="10">AI17+AT17+BA17</f>
        <v>0</v>
      </c>
    </row>
    <row r="18" spans="1:34" ht="15" x14ac:dyDescent="0.2">
      <c r="A18" s="268"/>
      <c r="B18" s="206"/>
      <c r="C18" s="207"/>
      <c r="D18" s="208"/>
      <c r="E18" s="209"/>
      <c r="F18" s="267"/>
      <c r="G18" s="204">
        <f t="shared" si="6"/>
        <v>0</v>
      </c>
      <c r="H18" s="204">
        <f t="shared" ref="H18" si="11">SUM(I18:R18)</f>
        <v>0</v>
      </c>
      <c r="I18" s="210"/>
      <c r="J18" s="210"/>
      <c r="K18" s="210"/>
      <c r="L18" s="210"/>
      <c r="M18" s="210"/>
      <c r="N18" s="211"/>
      <c r="O18" s="211"/>
      <c r="P18" s="211"/>
      <c r="Q18" s="211"/>
      <c r="R18" s="210"/>
      <c r="S18" s="204">
        <f t="shared" si="4"/>
        <v>0</v>
      </c>
      <c r="T18" s="210"/>
      <c r="U18" s="212"/>
      <c r="V18" s="212"/>
      <c r="W18" s="212"/>
      <c r="X18" s="212"/>
      <c r="Y18" s="212"/>
      <c r="Z18" s="204">
        <f t="shared" si="5"/>
        <v>0</v>
      </c>
      <c r="AA18" s="212"/>
      <c r="AB18" s="212"/>
      <c r="AC18" s="212"/>
      <c r="AD18" s="212"/>
      <c r="AE18" s="212"/>
      <c r="AF18" s="212"/>
      <c r="AG18" s="212"/>
      <c r="AH18" s="204"/>
    </row>
    <row r="19" spans="1:34" ht="15" x14ac:dyDescent="0.2">
      <c r="A19" s="268"/>
      <c r="B19" s="206"/>
      <c r="C19" s="207"/>
      <c r="D19" s="208"/>
      <c r="E19" s="209"/>
      <c r="F19" s="267"/>
      <c r="G19" s="204">
        <f t="shared" si="6"/>
        <v>0</v>
      </c>
      <c r="H19" s="204">
        <f t="shared" ref="H19" si="12">SUM(I19:R19)</f>
        <v>0</v>
      </c>
      <c r="I19" s="210"/>
      <c r="J19" s="210"/>
      <c r="K19" s="210"/>
      <c r="L19" s="210"/>
      <c r="M19" s="210"/>
      <c r="N19" s="211"/>
      <c r="O19" s="211"/>
      <c r="P19" s="211"/>
      <c r="Q19" s="211"/>
      <c r="R19" s="210"/>
      <c r="S19" s="204">
        <f t="shared" si="4"/>
        <v>0</v>
      </c>
      <c r="T19" s="210"/>
      <c r="U19" s="212"/>
      <c r="V19" s="212"/>
      <c r="W19" s="212"/>
      <c r="X19" s="212"/>
      <c r="Y19" s="212"/>
      <c r="Z19" s="204">
        <f t="shared" si="5"/>
        <v>0</v>
      </c>
      <c r="AA19" s="212"/>
      <c r="AB19" s="212"/>
      <c r="AC19" s="212"/>
      <c r="AD19" s="212"/>
      <c r="AE19" s="212"/>
      <c r="AF19" s="212"/>
      <c r="AG19" s="212"/>
      <c r="AH19" s="204"/>
    </row>
    <row r="20" spans="1:34" s="214" customFormat="1" x14ac:dyDescent="0.25">
      <c r="A20" s="261">
        <v>3</v>
      </c>
      <c r="B20" s="244" t="s">
        <v>78</v>
      </c>
      <c r="C20" s="264"/>
      <c r="D20" s="202"/>
      <c r="E20" s="263"/>
      <c r="F20" s="213"/>
      <c r="G20" s="204"/>
      <c r="H20" s="204">
        <f>SUM(I20:R20)</f>
        <v>0</v>
      </c>
      <c r="I20" s="204">
        <f>SUM(I21:I29)</f>
        <v>0</v>
      </c>
      <c r="J20" s="204">
        <f t="shared" ref="J20:AF20" si="13">SUM(J21:J29)</f>
        <v>0</v>
      </c>
      <c r="K20" s="204">
        <f t="shared" si="13"/>
        <v>0</v>
      </c>
      <c r="L20" s="204">
        <f t="shared" si="13"/>
        <v>0</v>
      </c>
      <c r="M20" s="204">
        <f t="shared" si="13"/>
        <v>0</v>
      </c>
      <c r="N20" s="204">
        <f t="shared" si="13"/>
        <v>0</v>
      </c>
      <c r="O20" s="204">
        <f t="shared" si="13"/>
        <v>0</v>
      </c>
      <c r="P20" s="204">
        <f t="shared" si="13"/>
        <v>0</v>
      </c>
      <c r="Q20" s="204">
        <f t="shared" si="13"/>
        <v>0</v>
      </c>
      <c r="R20" s="204">
        <f t="shared" si="13"/>
        <v>0</v>
      </c>
      <c r="S20" s="204">
        <f t="shared" si="4"/>
        <v>0</v>
      </c>
      <c r="T20" s="204">
        <f t="shared" si="13"/>
        <v>0</v>
      </c>
      <c r="U20" s="204">
        <f t="shared" si="13"/>
        <v>0</v>
      </c>
      <c r="V20" s="204">
        <f t="shared" si="13"/>
        <v>0</v>
      </c>
      <c r="W20" s="204">
        <f t="shared" si="13"/>
        <v>0</v>
      </c>
      <c r="X20" s="204">
        <f t="shared" si="13"/>
        <v>0</v>
      </c>
      <c r="Y20" s="204">
        <f t="shared" si="13"/>
        <v>0</v>
      </c>
      <c r="Z20" s="204">
        <f t="shared" si="5"/>
        <v>0</v>
      </c>
      <c r="AA20" s="204">
        <f t="shared" si="13"/>
        <v>0</v>
      </c>
      <c r="AB20" s="204">
        <f t="shared" si="13"/>
        <v>0</v>
      </c>
      <c r="AC20" s="204">
        <f t="shared" si="13"/>
        <v>0</v>
      </c>
      <c r="AD20" s="204">
        <f t="shared" si="13"/>
        <v>0</v>
      </c>
      <c r="AE20" s="204">
        <f t="shared" si="13"/>
        <v>0</v>
      </c>
      <c r="AF20" s="204">
        <f t="shared" si="13"/>
        <v>0</v>
      </c>
      <c r="AG20" s="215"/>
      <c r="AH20" s="204"/>
    </row>
    <row r="21" spans="1:34" ht="15" x14ac:dyDescent="0.2">
      <c r="A21" s="268" t="s">
        <v>250</v>
      </c>
      <c r="B21" s="206"/>
      <c r="C21" s="207"/>
      <c r="D21" s="208"/>
      <c r="E21" s="209"/>
      <c r="F21" s="267"/>
      <c r="G21" s="204">
        <f t="shared" si="6"/>
        <v>0</v>
      </c>
      <c r="H21" s="204">
        <f t="shared" ref="H21:H29" si="14">SUM(I21:R21)</f>
        <v>0</v>
      </c>
      <c r="I21" s="210"/>
      <c r="J21" s="210"/>
      <c r="K21" s="210"/>
      <c r="L21" s="210"/>
      <c r="M21" s="210"/>
      <c r="N21" s="211"/>
      <c r="O21" s="211"/>
      <c r="P21" s="211"/>
      <c r="Q21" s="211"/>
      <c r="R21" s="210"/>
      <c r="S21" s="204">
        <f t="shared" si="4"/>
        <v>0</v>
      </c>
      <c r="T21" s="210"/>
      <c r="U21" s="212"/>
      <c r="V21" s="212"/>
      <c r="W21" s="212"/>
      <c r="X21" s="212"/>
      <c r="Y21" s="212"/>
      <c r="Z21" s="204">
        <f t="shared" si="5"/>
        <v>0</v>
      </c>
      <c r="AA21" s="212"/>
      <c r="AB21" s="212"/>
      <c r="AC21" s="212"/>
      <c r="AD21" s="212"/>
      <c r="AE21" s="212"/>
      <c r="AF21" s="212"/>
      <c r="AG21" s="212"/>
      <c r="AH21" s="204"/>
    </row>
    <row r="22" spans="1:34" ht="15" x14ac:dyDescent="0.2">
      <c r="A22" s="268" t="s">
        <v>234</v>
      </c>
      <c r="B22" s="206"/>
      <c r="C22" s="207"/>
      <c r="D22" s="208"/>
      <c r="E22" s="209"/>
      <c r="F22" s="267"/>
      <c r="G22" s="204">
        <f t="shared" si="6"/>
        <v>0</v>
      </c>
      <c r="H22" s="204">
        <f t="shared" si="14"/>
        <v>0</v>
      </c>
      <c r="I22" s="210"/>
      <c r="J22" s="210"/>
      <c r="K22" s="210"/>
      <c r="L22" s="210"/>
      <c r="M22" s="210"/>
      <c r="N22" s="211"/>
      <c r="O22" s="211"/>
      <c r="P22" s="211"/>
      <c r="Q22" s="211"/>
      <c r="R22" s="210"/>
      <c r="S22" s="204">
        <f t="shared" si="4"/>
        <v>0</v>
      </c>
      <c r="T22" s="210"/>
      <c r="U22" s="212"/>
      <c r="V22" s="212"/>
      <c r="W22" s="212"/>
      <c r="X22" s="212"/>
      <c r="Y22" s="212"/>
      <c r="Z22" s="204">
        <f t="shared" si="5"/>
        <v>0</v>
      </c>
      <c r="AA22" s="212"/>
      <c r="AB22" s="212"/>
      <c r="AC22" s="212"/>
      <c r="AD22" s="212"/>
      <c r="AE22" s="212"/>
      <c r="AF22" s="212"/>
      <c r="AG22" s="212"/>
      <c r="AH22" s="204"/>
    </row>
    <row r="23" spans="1:34" ht="15" x14ac:dyDescent="0.2">
      <c r="A23" s="268" t="s">
        <v>235</v>
      </c>
      <c r="B23" s="206"/>
      <c r="C23" s="207"/>
      <c r="D23" s="208"/>
      <c r="E23" s="209"/>
      <c r="F23" s="267"/>
      <c r="G23" s="204">
        <f t="shared" si="6"/>
        <v>0</v>
      </c>
      <c r="H23" s="204">
        <f t="shared" si="14"/>
        <v>0</v>
      </c>
      <c r="I23" s="210"/>
      <c r="J23" s="210"/>
      <c r="K23" s="210"/>
      <c r="L23" s="210"/>
      <c r="M23" s="210"/>
      <c r="N23" s="211"/>
      <c r="O23" s="211"/>
      <c r="P23" s="211"/>
      <c r="Q23" s="211"/>
      <c r="R23" s="210"/>
      <c r="S23" s="204">
        <f t="shared" si="4"/>
        <v>0</v>
      </c>
      <c r="T23" s="210"/>
      <c r="U23" s="212"/>
      <c r="V23" s="212"/>
      <c r="W23" s="212"/>
      <c r="X23" s="212"/>
      <c r="Y23" s="212"/>
      <c r="Z23" s="204">
        <f t="shared" si="5"/>
        <v>0</v>
      </c>
      <c r="AA23" s="212"/>
      <c r="AB23" s="212"/>
      <c r="AC23" s="212"/>
      <c r="AD23" s="212"/>
      <c r="AE23" s="212"/>
      <c r="AF23" s="212"/>
      <c r="AG23" s="212"/>
      <c r="AH23" s="204"/>
    </row>
    <row r="24" spans="1:34" ht="15" x14ac:dyDescent="0.2">
      <c r="A24" s="268" t="s">
        <v>237</v>
      </c>
      <c r="B24" s="206"/>
      <c r="C24" s="207"/>
      <c r="D24" s="208"/>
      <c r="E24" s="209"/>
      <c r="F24" s="267"/>
      <c r="G24" s="204">
        <f t="shared" si="6"/>
        <v>0</v>
      </c>
      <c r="H24" s="204">
        <f t="shared" si="14"/>
        <v>0</v>
      </c>
      <c r="I24" s="210"/>
      <c r="J24" s="210"/>
      <c r="K24" s="210"/>
      <c r="L24" s="210"/>
      <c r="M24" s="210"/>
      <c r="N24" s="211"/>
      <c r="O24" s="211"/>
      <c r="P24" s="211"/>
      <c r="Q24" s="211"/>
      <c r="R24" s="210"/>
      <c r="S24" s="204">
        <f t="shared" si="4"/>
        <v>0</v>
      </c>
      <c r="T24" s="210"/>
      <c r="U24" s="212"/>
      <c r="V24" s="212"/>
      <c r="W24" s="212"/>
      <c r="X24" s="212"/>
      <c r="Y24" s="212"/>
      <c r="Z24" s="204">
        <f t="shared" si="5"/>
        <v>0</v>
      </c>
      <c r="AA24" s="212"/>
      <c r="AB24" s="212"/>
      <c r="AC24" s="212"/>
      <c r="AD24" s="212"/>
      <c r="AE24" s="212"/>
      <c r="AF24" s="212"/>
      <c r="AG24" s="212"/>
      <c r="AH24" s="204"/>
    </row>
    <row r="25" spans="1:34" ht="15" x14ac:dyDescent="0.2">
      <c r="A25" s="268" t="s">
        <v>239</v>
      </c>
      <c r="B25" s="206"/>
      <c r="C25" s="207"/>
      <c r="D25" s="208"/>
      <c r="E25" s="209"/>
      <c r="F25" s="267"/>
      <c r="G25" s="204">
        <f t="shared" si="6"/>
        <v>0</v>
      </c>
      <c r="H25" s="204">
        <f t="shared" si="14"/>
        <v>0</v>
      </c>
      <c r="I25" s="210"/>
      <c r="J25" s="210"/>
      <c r="K25" s="210"/>
      <c r="L25" s="210"/>
      <c r="M25" s="210"/>
      <c r="N25" s="211"/>
      <c r="O25" s="211"/>
      <c r="P25" s="211"/>
      <c r="Q25" s="211"/>
      <c r="R25" s="210"/>
      <c r="S25" s="204">
        <f t="shared" si="4"/>
        <v>0</v>
      </c>
      <c r="T25" s="210"/>
      <c r="U25" s="212"/>
      <c r="V25" s="212"/>
      <c r="W25" s="212"/>
      <c r="X25" s="212"/>
      <c r="Y25" s="212"/>
      <c r="Z25" s="204">
        <f t="shared" si="5"/>
        <v>0</v>
      </c>
      <c r="AA25" s="212"/>
      <c r="AB25" s="212"/>
      <c r="AC25" s="212"/>
      <c r="AD25" s="212"/>
      <c r="AE25" s="212"/>
      <c r="AF25" s="212"/>
      <c r="AG25" s="212"/>
      <c r="AH25" s="204"/>
    </row>
    <row r="26" spans="1:34" ht="15" x14ac:dyDescent="0.2">
      <c r="A26" s="268"/>
      <c r="B26" s="206"/>
      <c r="C26" s="207"/>
      <c r="D26" s="208"/>
      <c r="E26" s="209"/>
      <c r="F26" s="267"/>
      <c r="G26" s="204">
        <f t="shared" si="6"/>
        <v>0</v>
      </c>
      <c r="H26" s="204">
        <f t="shared" si="14"/>
        <v>0</v>
      </c>
      <c r="I26" s="210"/>
      <c r="J26" s="210"/>
      <c r="K26" s="210"/>
      <c r="L26" s="210"/>
      <c r="M26" s="210"/>
      <c r="N26" s="211"/>
      <c r="O26" s="211"/>
      <c r="P26" s="211"/>
      <c r="Q26" s="211"/>
      <c r="R26" s="210"/>
      <c r="S26" s="204">
        <f t="shared" si="4"/>
        <v>0</v>
      </c>
      <c r="T26" s="210"/>
      <c r="U26" s="212"/>
      <c r="V26" s="212"/>
      <c r="W26" s="212"/>
      <c r="X26" s="212"/>
      <c r="Y26" s="212"/>
      <c r="Z26" s="204">
        <f t="shared" si="5"/>
        <v>0</v>
      </c>
      <c r="AA26" s="212"/>
      <c r="AB26" s="212"/>
      <c r="AC26" s="212"/>
      <c r="AD26" s="212"/>
      <c r="AE26" s="212"/>
      <c r="AF26" s="212"/>
      <c r="AG26" s="212"/>
      <c r="AH26" s="204"/>
    </row>
    <row r="27" spans="1:34" ht="15" x14ac:dyDescent="0.2">
      <c r="A27" s="268"/>
      <c r="B27" s="206"/>
      <c r="C27" s="207"/>
      <c r="D27" s="208"/>
      <c r="E27" s="209"/>
      <c r="F27" s="267"/>
      <c r="G27" s="204">
        <f t="shared" si="6"/>
        <v>0</v>
      </c>
      <c r="H27" s="204">
        <f t="shared" si="14"/>
        <v>0</v>
      </c>
      <c r="I27" s="210"/>
      <c r="J27" s="210"/>
      <c r="K27" s="210"/>
      <c r="L27" s="210"/>
      <c r="M27" s="210"/>
      <c r="N27" s="211"/>
      <c r="O27" s="211"/>
      <c r="P27" s="211"/>
      <c r="Q27" s="211"/>
      <c r="R27" s="210"/>
      <c r="S27" s="204">
        <f t="shared" si="4"/>
        <v>0</v>
      </c>
      <c r="T27" s="210"/>
      <c r="U27" s="212"/>
      <c r="V27" s="212"/>
      <c r="W27" s="212"/>
      <c r="X27" s="212"/>
      <c r="Y27" s="212"/>
      <c r="Z27" s="204">
        <f>SUM(AA27:AF27)</f>
        <v>0</v>
      </c>
      <c r="AA27" s="212"/>
      <c r="AB27" s="212"/>
      <c r="AC27" s="212"/>
      <c r="AD27" s="212"/>
      <c r="AE27" s="212"/>
      <c r="AF27" s="212"/>
      <c r="AG27" s="212"/>
      <c r="AH27" s="204"/>
    </row>
    <row r="28" spans="1:34" ht="15" x14ac:dyDescent="0.2">
      <c r="A28" s="268"/>
      <c r="B28" s="206"/>
      <c r="C28" s="207"/>
      <c r="D28" s="208"/>
      <c r="E28" s="209"/>
      <c r="F28" s="267"/>
      <c r="G28" s="204">
        <f t="shared" si="6"/>
        <v>0</v>
      </c>
      <c r="H28" s="204">
        <f t="shared" si="14"/>
        <v>0</v>
      </c>
      <c r="I28" s="210"/>
      <c r="J28" s="210"/>
      <c r="K28" s="210"/>
      <c r="L28" s="210"/>
      <c r="M28" s="210"/>
      <c r="N28" s="211"/>
      <c r="O28" s="211"/>
      <c r="P28" s="211"/>
      <c r="Q28" s="211"/>
      <c r="R28" s="210"/>
      <c r="S28" s="204">
        <f t="shared" si="4"/>
        <v>0</v>
      </c>
      <c r="T28" s="210"/>
      <c r="U28" s="212"/>
      <c r="V28" s="212"/>
      <c r="W28" s="212"/>
      <c r="X28" s="212"/>
      <c r="Y28" s="212"/>
      <c r="Z28" s="204">
        <f t="shared" si="5"/>
        <v>0</v>
      </c>
      <c r="AA28" s="212"/>
      <c r="AB28" s="212"/>
      <c r="AC28" s="212"/>
      <c r="AD28" s="212"/>
      <c r="AE28" s="212"/>
      <c r="AF28" s="212"/>
      <c r="AG28" s="212"/>
      <c r="AH28" s="204"/>
    </row>
    <row r="29" spans="1:34" ht="15" x14ac:dyDescent="0.2">
      <c r="A29" s="268"/>
      <c r="B29" s="206"/>
      <c r="C29" s="207"/>
      <c r="D29" s="208"/>
      <c r="E29" s="209"/>
      <c r="F29" s="267"/>
      <c r="G29" s="204">
        <f t="shared" si="6"/>
        <v>0</v>
      </c>
      <c r="H29" s="204">
        <f t="shared" si="14"/>
        <v>0</v>
      </c>
      <c r="I29" s="210"/>
      <c r="J29" s="210"/>
      <c r="K29" s="210"/>
      <c r="L29" s="210"/>
      <c r="M29" s="210"/>
      <c r="N29" s="211"/>
      <c r="O29" s="211"/>
      <c r="P29" s="211"/>
      <c r="Q29" s="211"/>
      <c r="R29" s="210"/>
      <c r="S29" s="204">
        <f t="shared" si="4"/>
        <v>0</v>
      </c>
      <c r="T29" s="210"/>
      <c r="U29" s="212"/>
      <c r="V29" s="212"/>
      <c r="W29" s="212"/>
      <c r="X29" s="212"/>
      <c r="Y29" s="212"/>
      <c r="Z29" s="204">
        <f t="shared" si="5"/>
        <v>0</v>
      </c>
      <c r="AA29" s="212"/>
      <c r="AB29" s="212"/>
      <c r="AC29" s="212"/>
      <c r="AD29" s="212"/>
      <c r="AE29" s="212"/>
      <c r="AF29" s="212"/>
      <c r="AG29" s="212"/>
      <c r="AH29" s="204"/>
    </row>
    <row r="30" spans="1:34" ht="15" x14ac:dyDescent="0.2">
      <c r="A30" s="261">
        <v>4</v>
      </c>
      <c r="B30" s="242" t="s">
        <v>84</v>
      </c>
      <c r="C30" s="264"/>
      <c r="D30" s="202"/>
      <c r="E30" s="263"/>
      <c r="F30" s="213"/>
      <c r="G30" s="204" t="e">
        <f t="shared" si="6"/>
        <v>#REF!</v>
      </c>
      <c r="H30" s="204">
        <f>SUM(I30:R30)</f>
        <v>0</v>
      </c>
      <c r="I30" s="204">
        <f t="shared" ref="I30:R30" si="15">SUM(I31:I44)</f>
        <v>0</v>
      </c>
      <c r="J30" s="204">
        <f t="shared" si="15"/>
        <v>0</v>
      </c>
      <c r="K30" s="204">
        <f t="shared" si="15"/>
        <v>0</v>
      </c>
      <c r="L30" s="204">
        <f t="shared" si="15"/>
        <v>0</v>
      </c>
      <c r="M30" s="204">
        <f t="shared" si="15"/>
        <v>0</v>
      </c>
      <c r="N30" s="204">
        <f t="shared" si="15"/>
        <v>0</v>
      </c>
      <c r="O30" s="204">
        <f t="shared" si="15"/>
        <v>0</v>
      </c>
      <c r="P30" s="204">
        <f t="shared" si="15"/>
        <v>0</v>
      </c>
      <c r="Q30" s="204">
        <f t="shared" si="15"/>
        <v>0</v>
      </c>
      <c r="R30" s="204">
        <f t="shared" si="15"/>
        <v>0</v>
      </c>
      <c r="S30" s="204" t="e">
        <f t="shared" si="4"/>
        <v>#REF!</v>
      </c>
      <c r="T30" s="204" t="e">
        <f t="shared" ref="T30:Y30" si="16">SUM(T31:T44)</f>
        <v>#REF!</v>
      </c>
      <c r="U30" s="204">
        <f t="shared" si="16"/>
        <v>0</v>
      </c>
      <c r="V30" s="204">
        <f t="shared" si="16"/>
        <v>1135381792</v>
      </c>
      <c r="W30" s="204">
        <f t="shared" si="16"/>
        <v>248115178</v>
      </c>
      <c r="X30" s="204">
        <f t="shared" si="16"/>
        <v>0</v>
      </c>
      <c r="Y30" s="204">
        <f t="shared" si="16"/>
        <v>0</v>
      </c>
      <c r="Z30" s="204">
        <f t="shared" si="5"/>
        <v>0</v>
      </c>
      <c r="AA30" s="204">
        <f t="shared" ref="AA30:AF30" si="17">SUM(AA31:AA44)</f>
        <v>0</v>
      </c>
      <c r="AB30" s="204">
        <f t="shared" si="17"/>
        <v>0</v>
      </c>
      <c r="AC30" s="204">
        <f t="shared" si="17"/>
        <v>0</v>
      </c>
      <c r="AD30" s="204">
        <f t="shared" si="17"/>
        <v>0</v>
      </c>
      <c r="AE30" s="204">
        <f t="shared" si="17"/>
        <v>0</v>
      </c>
      <c r="AF30" s="204">
        <f t="shared" si="17"/>
        <v>0</v>
      </c>
      <c r="AG30" s="212"/>
      <c r="AH30" s="204">
        <f t="shared" si="10"/>
        <v>0</v>
      </c>
    </row>
    <row r="31" spans="1:34" ht="45" x14ac:dyDescent="0.2">
      <c r="A31" s="268" t="s">
        <v>250</v>
      </c>
      <c r="B31" s="206" t="s">
        <v>372</v>
      </c>
      <c r="C31" s="207">
        <v>43465</v>
      </c>
      <c r="D31" s="208" t="s">
        <v>373</v>
      </c>
      <c r="E31" s="209" t="s">
        <v>374</v>
      </c>
      <c r="F31" s="267" t="s">
        <v>375</v>
      </c>
      <c r="G31" s="204" t="e">
        <f t="shared" si="6"/>
        <v>#REF!</v>
      </c>
      <c r="H31" s="204">
        <f t="shared" ref="H31:H44" si="18">SUM(I31:R31)</f>
        <v>0</v>
      </c>
      <c r="I31" s="210"/>
      <c r="J31" s="210"/>
      <c r="K31" s="210"/>
      <c r="L31" s="210"/>
      <c r="M31" s="210"/>
      <c r="N31" s="211"/>
      <c r="O31" s="211"/>
      <c r="P31" s="211"/>
      <c r="Q31" s="211"/>
      <c r="R31" s="210"/>
      <c r="S31" s="204" t="e">
        <f t="shared" si="4"/>
        <v>#REF!</v>
      </c>
      <c r="T31" s="210" t="e">
        <f>'PB02'!#REF!</f>
        <v>#REF!</v>
      </c>
      <c r="U31" s="212"/>
      <c r="V31" s="212"/>
      <c r="W31" s="212"/>
      <c r="X31" s="212"/>
      <c r="Y31" s="212"/>
      <c r="Z31" s="204">
        <f t="shared" si="5"/>
        <v>0</v>
      </c>
      <c r="AA31" s="212"/>
      <c r="AB31" s="212"/>
      <c r="AC31" s="212"/>
      <c r="AD31" s="212"/>
      <c r="AE31" s="212"/>
      <c r="AF31" s="212"/>
      <c r="AG31" s="212"/>
      <c r="AH31" s="204"/>
    </row>
    <row r="32" spans="1:34" ht="75" x14ac:dyDescent="0.2">
      <c r="A32" s="268" t="s">
        <v>235</v>
      </c>
      <c r="B32" s="206" t="s">
        <v>381</v>
      </c>
      <c r="C32" s="207">
        <v>43465</v>
      </c>
      <c r="D32" s="208" t="s">
        <v>373</v>
      </c>
      <c r="E32" s="209" t="s">
        <v>374</v>
      </c>
      <c r="F32" s="267" t="s">
        <v>382</v>
      </c>
      <c r="G32" s="204">
        <f t="shared" si="6"/>
        <v>1135381792</v>
      </c>
      <c r="H32" s="204">
        <f t="shared" si="18"/>
        <v>0</v>
      </c>
      <c r="I32" s="210"/>
      <c r="J32" s="210"/>
      <c r="K32" s="210"/>
      <c r="L32" s="210"/>
      <c r="M32" s="210"/>
      <c r="N32" s="211"/>
      <c r="O32" s="211"/>
      <c r="P32" s="211"/>
      <c r="Q32" s="211"/>
      <c r="R32" s="210"/>
      <c r="S32" s="204">
        <f t="shared" si="4"/>
        <v>1135381792</v>
      </c>
      <c r="T32" s="210"/>
      <c r="U32" s="212"/>
      <c r="V32" s="212">
        <v>1135381792</v>
      </c>
      <c r="W32" s="212"/>
      <c r="X32" s="212"/>
      <c r="Y32" s="212"/>
      <c r="Z32" s="204">
        <f t="shared" si="5"/>
        <v>0</v>
      </c>
      <c r="AA32" s="212"/>
      <c r="AB32" s="212"/>
      <c r="AC32" s="212"/>
      <c r="AD32" s="212"/>
      <c r="AE32" s="212"/>
      <c r="AF32" s="212"/>
      <c r="AG32" s="212"/>
      <c r="AH32" s="204"/>
    </row>
    <row r="33" spans="1:34" ht="45" x14ac:dyDescent="0.2">
      <c r="A33" s="268" t="s">
        <v>237</v>
      </c>
      <c r="B33" s="206" t="s">
        <v>383</v>
      </c>
      <c r="C33" s="207">
        <v>43532</v>
      </c>
      <c r="D33" s="208" t="s">
        <v>384</v>
      </c>
      <c r="E33" s="209"/>
      <c r="F33" s="267" t="s">
        <v>385</v>
      </c>
      <c r="G33" s="204">
        <f t="shared" si="6"/>
        <v>96177353</v>
      </c>
      <c r="H33" s="204">
        <f t="shared" si="18"/>
        <v>0</v>
      </c>
      <c r="I33" s="210"/>
      <c r="J33" s="210"/>
      <c r="K33" s="210"/>
      <c r="L33" s="210"/>
      <c r="M33" s="210"/>
      <c r="N33" s="211"/>
      <c r="O33" s="211"/>
      <c r="P33" s="211"/>
      <c r="Q33" s="211"/>
      <c r="R33" s="210"/>
      <c r="S33" s="204">
        <f t="shared" si="4"/>
        <v>96177353</v>
      </c>
      <c r="T33" s="210"/>
      <c r="U33" s="212"/>
      <c r="V33" s="212"/>
      <c r="W33" s="212">
        <f>96177359-6</f>
        <v>96177353</v>
      </c>
      <c r="X33" s="212"/>
      <c r="Y33" s="212"/>
      <c r="Z33" s="204">
        <f t="shared" si="5"/>
        <v>0</v>
      </c>
      <c r="AA33" s="212"/>
      <c r="AB33" s="212"/>
      <c r="AC33" s="212"/>
      <c r="AD33" s="212"/>
      <c r="AE33" s="212"/>
      <c r="AF33" s="212"/>
      <c r="AG33" s="212"/>
      <c r="AH33" s="204"/>
    </row>
    <row r="34" spans="1:34" ht="15" x14ac:dyDescent="0.2">
      <c r="A34" s="268"/>
      <c r="B34" s="206"/>
      <c r="C34" s="207"/>
      <c r="D34" s="208"/>
      <c r="E34" s="209"/>
      <c r="F34" s="267"/>
      <c r="G34" s="204">
        <f t="shared" si="6"/>
        <v>151937825</v>
      </c>
      <c r="H34" s="204">
        <f t="shared" si="18"/>
        <v>0</v>
      </c>
      <c r="I34" s="210"/>
      <c r="J34" s="210"/>
      <c r="K34" s="210"/>
      <c r="L34" s="210"/>
      <c r="M34" s="210"/>
      <c r="N34" s="211"/>
      <c r="O34" s="211"/>
      <c r="P34" s="211"/>
      <c r="Q34" s="211"/>
      <c r="R34" s="210"/>
      <c r="S34" s="204">
        <f t="shared" si="4"/>
        <v>151937825</v>
      </c>
      <c r="T34" s="210"/>
      <c r="U34" s="212"/>
      <c r="V34" s="212"/>
      <c r="W34" s="212">
        <v>151937825</v>
      </c>
      <c r="X34" s="212"/>
      <c r="Y34" s="212"/>
      <c r="Z34" s="204">
        <f t="shared" si="5"/>
        <v>0</v>
      </c>
      <c r="AA34" s="212"/>
      <c r="AB34" s="212"/>
      <c r="AC34" s="212"/>
      <c r="AD34" s="212"/>
      <c r="AE34" s="212"/>
      <c r="AF34" s="212"/>
      <c r="AG34" s="212"/>
      <c r="AH34" s="204"/>
    </row>
    <row r="35" spans="1:34" ht="15" x14ac:dyDescent="0.2">
      <c r="A35" s="268"/>
      <c r="B35" s="206"/>
      <c r="C35" s="207"/>
      <c r="D35" s="208"/>
      <c r="E35" s="209"/>
      <c r="F35" s="267"/>
      <c r="G35" s="204">
        <f t="shared" si="6"/>
        <v>0</v>
      </c>
      <c r="H35" s="204">
        <f t="shared" si="18"/>
        <v>0</v>
      </c>
      <c r="I35" s="210"/>
      <c r="J35" s="210"/>
      <c r="K35" s="210"/>
      <c r="L35" s="210"/>
      <c r="M35" s="210"/>
      <c r="N35" s="211"/>
      <c r="O35" s="211"/>
      <c r="P35" s="211"/>
      <c r="Q35" s="211"/>
      <c r="R35" s="210"/>
      <c r="S35" s="204">
        <f t="shared" si="4"/>
        <v>0</v>
      </c>
      <c r="T35" s="210"/>
      <c r="U35" s="212"/>
      <c r="V35" s="212"/>
      <c r="W35" s="212"/>
      <c r="X35" s="212"/>
      <c r="Y35" s="212"/>
      <c r="Z35" s="204">
        <f t="shared" si="5"/>
        <v>0</v>
      </c>
      <c r="AA35" s="212"/>
      <c r="AB35" s="212"/>
      <c r="AC35" s="212"/>
      <c r="AD35" s="212"/>
      <c r="AE35" s="212"/>
      <c r="AF35" s="212"/>
      <c r="AG35" s="212"/>
      <c r="AH35" s="204"/>
    </row>
    <row r="36" spans="1:34" ht="15" x14ac:dyDescent="0.2">
      <c r="A36" s="268"/>
      <c r="B36" s="206"/>
      <c r="C36" s="207"/>
      <c r="D36" s="208"/>
      <c r="E36" s="209"/>
      <c r="F36" s="267"/>
      <c r="G36" s="204">
        <f t="shared" si="6"/>
        <v>0</v>
      </c>
      <c r="H36" s="204">
        <f t="shared" si="18"/>
        <v>0</v>
      </c>
      <c r="I36" s="210"/>
      <c r="J36" s="210"/>
      <c r="K36" s="210"/>
      <c r="L36" s="210"/>
      <c r="M36" s="210"/>
      <c r="N36" s="211"/>
      <c r="O36" s="211"/>
      <c r="P36" s="211"/>
      <c r="Q36" s="211"/>
      <c r="R36" s="210"/>
      <c r="S36" s="204">
        <f t="shared" si="4"/>
        <v>0</v>
      </c>
      <c r="T36" s="210"/>
      <c r="U36" s="212"/>
      <c r="V36" s="212"/>
      <c r="W36" s="212"/>
      <c r="X36" s="212"/>
      <c r="Y36" s="212"/>
      <c r="Z36" s="204">
        <f t="shared" si="5"/>
        <v>0</v>
      </c>
      <c r="AA36" s="212"/>
      <c r="AB36" s="212"/>
      <c r="AC36" s="212"/>
      <c r="AD36" s="212"/>
      <c r="AE36" s="212"/>
      <c r="AF36" s="212"/>
      <c r="AG36" s="212"/>
      <c r="AH36" s="204"/>
    </row>
    <row r="37" spans="1:34" ht="15" x14ac:dyDescent="0.2">
      <c r="A37" s="268"/>
      <c r="B37" s="206"/>
      <c r="C37" s="207"/>
      <c r="D37" s="208"/>
      <c r="E37" s="209"/>
      <c r="F37" s="267"/>
      <c r="G37" s="204">
        <f t="shared" si="6"/>
        <v>0</v>
      </c>
      <c r="H37" s="204">
        <f t="shared" si="18"/>
        <v>0</v>
      </c>
      <c r="I37" s="210"/>
      <c r="J37" s="210"/>
      <c r="K37" s="210"/>
      <c r="L37" s="210"/>
      <c r="M37" s="210"/>
      <c r="N37" s="211"/>
      <c r="O37" s="211"/>
      <c r="P37" s="211"/>
      <c r="Q37" s="211"/>
      <c r="R37" s="210"/>
      <c r="S37" s="204">
        <f t="shared" si="4"/>
        <v>0</v>
      </c>
      <c r="T37" s="210"/>
      <c r="U37" s="212"/>
      <c r="V37" s="212"/>
      <c r="W37" s="212"/>
      <c r="X37" s="212"/>
      <c r="Y37" s="212"/>
      <c r="Z37" s="204">
        <f t="shared" si="5"/>
        <v>0</v>
      </c>
      <c r="AA37" s="212"/>
      <c r="AB37" s="212"/>
      <c r="AC37" s="212"/>
      <c r="AD37" s="212"/>
      <c r="AE37" s="212"/>
      <c r="AF37" s="212"/>
      <c r="AG37" s="212"/>
      <c r="AH37" s="204"/>
    </row>
    <row r="38" spans="1:34" ht="15" x14ac:dyDescent="0.2">
      <c r="A38" s="268"/>
      <c r="B38" s="206"/>
      <c r="C38" s="207"/>
      <c r="D38" s="208"/>
      <c r="E38" s="209"/>
      <c r="F38" s="267"/>
      <c r="G38" s="204">
        <f t="shared" si="6"/>
        <v>0</v>
      </c>
      <c r="H38" s="204">
        <f t="shared" si="18"/>
        <v>0</v>
      </c>
      <c r="I38" s="210"/>
      <c r="J38" s="210"/>
      <c r="K38" s="210"/>
      <c r="L38" s="210"/>
      <c r="M38" s="210"/>
      <c r="N38" s="211"/>
      <c r="O38" s="211"/>
      <c r="P38" s="211"/>
      <c r="Q38" s="211"/>
      <c r="R38" s="210"/>
      <c r="S38" s="204">
        <f t="shared" si="4"/>
        <v>0</v>
      </c>
      <c r="T38" s="210"/>
      <c r="U38" s="212"/>
      <c r="V38" s="212"/>
      <c r="W38" s="212"/>
      <c r="X38" s="212"/>
      <c r="Y38" s="212"/>
      <c r="Z38" s="204">
        <f t="shared" si="5"/>
        <v>0</v>
      </c>
      <c r="AA38" s="212"/>
      <c r="AB38" s="212"/>
      <c r="AC38" s="212"/>
      <c r="AD38" s="212"/>
      <c r="AE38" s="212"/>
      <c r="AF38" s="212"/>
      <c r="AG38" s="212"/>
      <c r="AH38" s="204"/>
    </row>
    <row r="39" spans="1:34" ht="15" x14ac:dyDescent="0.2">
      <c r="A39" s="268"/>
      <c r="B39" s="206"/>
      <c r="C39" s="207"/>
      <c r="D39" s="208"/>
      <c r="E39" s="209"/>
      <c r="F39" s="267"/>
      <c r="G39" s="204">
        <f t="shared" si="6"/>
        <v>0</v>
      </c>
      <c r="H39" s="204">
        <f t="shared" si="18"/>
        <v>0</v>
      </c>
      <c r="I39" s="210"/>
      <c r="J39" s="210"/>
      <c r="K39" s="210"/>
      <c r="L39" s="210"/>
      <c r="M39" s="210"/>
      <c r="N39" s="211"/>
      <c r="O39" s="211"/>
      <c r="P39" s="211"/>
      <c r="Q39" s="211"/>
      <c r="R39" s="210"/>
      <c r="S39" s="204">
        <f t="shared" si="4"/>
        <v>0</v>
      </c>
      <c r="T39" s="210"/>
      <c r="U39" s="212"/>
      <c r="V39" s="212"/>
      <c r="W39" s="212"/>
      <c r="X39" s="212"/>
      <c r="Y39" s="212"/>
      <c r="Z39" s="204">
        <f t="shared" si="5"/>
        <v>0</v>
      </c>
      <c r="AA39" s="212"/>
      <c r="AB39" s="212"/>
      <c r="AC39" s="212"/>
      <c r="AD39" s="212"/>
      <c r="AE39" s="212"/>
      <c r="AF39" s="212"/>
      <c r="AG39" s="212"/>
      <c r="AH39" s="204"/>
    </row>
    <row r="40" spans="1:34" ht="15" x14ac:dyDescent="0.2">
      <c r="A40" s="268"/>
      <c r="B40" s="206"/>
      <c r="C40" s="207"/>
      <c r="D40" s="208"/>
      <c r="E40" s="209"/>
      <c r="F40" s="267"/>
      <c r="G40" s="204">
        <f t="shared" si="6"/>
        <v>0</v>
      </c>
      <c r="H40" s="204">
        <f t="shared" si="18"/>
        <v>0</v>
      </c>
      <c r="I40" s="210"/>
      <c r="J40" s="210"/>
      <c r="K40" s="210"/>
      <c r="L40" s="210"/>
      <c r="M40" s="210"/>
      <c r="N40" s="211"/>
      <c r="O40" s="211"/>
      <c r="P40" s="211"/>
      <c r="Q40" s="211"/>
      <c r="R40" s="210"/>
      <c r="S40" s="204">
        <f t="shared" si="4"/>
        <v>0</v>
      </c>
      <c r="T40" s="210"/>
      <c r="U40" s="212"/>
      <c r="V40" s="212"/>
      <c r="W40" s="212"/>
      <c r="X40" s="212"/>
      <c r="Y40" s="212"/>
      <c r="Z40" s="204">
        <f t="shared" si="5"/>
        <v>0</v>
      </c>
      <c r="AA40" s="212"/>
      <c r="AB40" s="212"/>
      <c r="AC40" s="212"/>
      <c r="AD40" s="212"/>
      <c r="AE40" s="212"/>
      <c r="AF40" s="212"/>
      <c r="AG40" s="212"/>
      <c r="AH40" s="204"/>
    </row>
    <row r="41" spans="1:34" ht="15" x14ac:dyDescent="0.2">
      <c r="A41" s="268"/>
      <c r="B41" s="206"/>
      <c r="C41" s="207"/>
      <c r="D41" s="208"/>
      <c r="E41" s="209"/>
      <c r="F41" s="267"/>
      <c r="G41" s="204">
        <f t="shared" si="6"/>
        <v>0</v>
      </c>
      <c r="H41" s="204">
        <f t="shared" si="18"/>
        <v>0</v>
      </c>
      <c r="I41" s="210"/>
      <c r="J41" s="210"/>
      <c r="K41" s="210"/>
      <c r="L41" s="210"/>
      <c r="M41" s="210"/>
      <c r="N41" s="211"/>
      <c r="O41" s="211"/>
      <c r="P41" s="211"/>
      <c r="Q41" s="211"/>
      <c r="R41" s="210"/>
      <c r="S41" s="204">
        <f t="shared" si="4"/>
        <v>0</v>
      </c>
      <c r="T41" s="210"/>
      <c r="U41" s="212"/>
      <c r="V41" s="212"/>
      <c r="W41" s="212"/>
      <c r="X41" s="212"/>
      <c r="Y41" s="212"/>
      <c r="Z41" s="204">
        <f t="shared" si="5"/>
        <v>0</v>
      </c>
      <c r="AA41" s="212"/>
      <c r="AB41" s="212"/>
      <c r="AC41" s="212"/>
      <c r="AD41" s="212"/>
      <c r="AE41" s="212"/>
      <c r="AF41" s="212"/>
      <c r="AG41" s="212"/>
      <c r="AH41" s="204"/>
    </row>
    <row r="42" spans="1:34" ht="15" x14ac:dyDescent="0.2">
      <c r="A42" s="268"/>
      <c r="B42" s="206"/>
      <c r="C42" s="207"/>
      <c r="D42" s="208"/>
      <c r="E42" s="209"/>
      <c r="F42" s="267"/>
      <c r="G42" s="204">
        <f t="shared" si="6"/>
        <v>0</v>
      </c>
      <c r="H42" s="204">
        <f t="shared" si="18"/>
        <v>0</v>
      </c>
      <c r="I42" s="210"/>
      <c r="J42" s="210"/>
      <c r="K42" s="210"/>
      <c r="L42" s="210"/>
      <c r="M42" s="210"/>
      <c r="N42" s="211"/>
      <c r="O42" s="211"/>
      <c r="P42" s="211"/>
      <c r="Q42" s="211"/>
      <c r="R42" s="210"/>
      <c r="S42" s="204">
        <f t="shared" si="4"/>
        <v>0</v>
      </c>
      <c r="T42" s="210"/>
      <c r="U42" s="212"/>
      <c r="V42" s="212"/>
      <c r="W42" s="212"/>
      <c r="X42" s="212"/>
      <c r="Y42" s="212"/>
      <c r="Z42" s="204">
        <f>SUM(AA42:AF42)</f>
        <v>0</v>
      </c>
      <c r="AA42" s="212"/>
      <c r="AB42" s="212"/>
      <c r="AC42" s="212"/>
      <c r="AD42" s="212"/>
      <c r="AE42" s="212"/>
      <c r="AF42" s="212"/>
      <c r="AG42" s="212"/>
      <c r="AH42" s="204"/>
    </row>
    <row r="43" spans="1:34" ht="15" x14ac:dyDescent="0.2">
      <c r="A43" s="268"/>
      <c r="B43" s="206"/>
      <c r="C43" s="207"/>
      <c r="D43" s="208"/>
      <c r="E43" s="209"/>
      <c r="F43" s="267"/>
      <c r="G43" s="204">
        <f t="shared" si="6"/>
        <v>0</v>
      </c>
      <c r="H43" s="204">
        <f t="shared" si="18"/>
        <v>0</v>
      </c>
      <c r="I43" s="210"/>
      <c r="J43" s="210"/>
      <c r="K43" s="210"/>
      <c r="L43" s="210"/>
      <c r="M43" s="210"/>
      <c r="N43" s="211"/>
      <c r="O43" s="211"/>
      <c r="P43" s="211"/>
      <c r="Q43" s="211"/>
      <c r="R43" s="210"/>
      <c r="S43" s="204">
        <f t="shared" si="4"/>
        <v>0</v>
      </c>
      <c r="T43" s="210"/>
      <c r="U43" s="212"/>
      <c r="V43" s="212"/>
      <c r="W43" s="212"/>
      <c r="X43" s="212"/>
      <c r="Y43" s="212"/>
      <c r="Z43" s="204">
        <f>SUM(AA43:AF43)</f>
        <v>0</v>
      </c>
      <c r="AA43" s="212"/>
      <c r="AB43" s="212"/>
      <c r="AC43" s="212"/>
      <c r="AD43" s="212"/>
      <c r="AE43" s="212"/>
      <c r="AF43" s="212"/>
      <c r="AG43" s="212"/>
      <c r="AH43" s="204"/>
    </row>
    <row r="44" spans="1:34" ht="15" x14ac:dyDescent="0.2">
      <c r="A44" s="268"/>
      <c r="B44" s="206"/>
      <c r="C44" s="207"/>
      <c r="D44" s="208"/>
      <c r="E44" s="209"/>
      <c r="F44" s="267"/>
      <c r="G44" s="204">
        <f t="shared" si="6"/>
        <v>0</v>
      </c>
      <c r="H44" s="204">
        <f t="shared" si="18"/>
        <v>0</v>
      </c>
      <c r="I44" s="210"/>
      <c r="J44" s="210"/>
      <c r="K44" s="210"/>
      <c r="L44" s="210"/>
      <c r="M44" s="210"/>
      <c r="N44" s="211"/>
      <c r="O44" s="211"/>
      <c r="P44" s="211"/>
      <c r="Q44" s="211"/>
      <c r="R44" s="210"/>
      <c r="S44" s="204">
        <f t="shared" si="4"/>
        <v>0</v>
      </c>
      <c r="T44" s="210"/>
      <c r="U44" s="212"/>
      <c r="V44" s="212"/>
      <c r="W44" s="212"/>
      <c r="X44" s="212"/>
      <c r="Y44" s="212"/>
      <c r="Z44" s="204">
        <f t="shared" ref="Z44:Z114" si="19">SUM(AA44:AF44)</f>
        <v>0</v>
      </c>
      <c r="AA44" s="212"/>
      <c r="AB44" s="212"/>
      <c r="AC44" s="212"/>
      <c r="AD44" s="212"/>
      <c r="AE44" s="212"/>
      <c r="AF44" s="212"/>
      <c r="AG44" s="212"/>
      <c r="AH44" s="204"/>
    </row>
    <row r="45" spans="1:34" ht="15" x14ac:dyDescent="0.2">
      <c r="A45" s="261">
        <v>5</v>
      </c>
      <c r="B45" s="242" t="s">
        <v>91</v>
      </c>
      <c r="C45" s="264"/>
      <c r="D45" s="202"/>
      <c r="E45" s="263"/>
      <c r="F45" s="213"/>
      <c r="G45" s="204">
        <f t="shared" si="6"/>
        <v>0</v>
      </c>
      <c r="H45" s="204">
        <f>SUM(I45:R45)</f>
        <v>0</v>
      </c>
      <c r="I45" s="204">
        <f t="shared" ref="I45:R45" si="20">SUM(I46:I47)</f>
        <v>0</v>
      </c>
      <c r="J45" s="204">
        <f t="shared" si="20"/>
        <v>0</v>
      </c>
      <c r="K45" s="204">
        <f t="shared" si="20"/>
        <v>0</v>
      </c>
      <c r="L45" s="204">
        <f t="shared" si="20"/>
        <v>0</v>
      </c>
      <c r="M45" s="204">
        <f t="shared" si="20"/>
        <v>0</v>
      </c>
      <c r="N45" s="204">
        <f t="shared" si="20"/>
        <v>0</v>
      </c>
      <c r="O45" s="204">
        <f t="shared" si="20"/>
        <v>0</v>
      </c>
      <c r="P45" s="204">
        <f t="shared" si="20"/>
        <v>0</v>
      </c>
      <c r="Q45" s="204">
        <f t="shared" si="20"/>
        <v>0</v>
      </c>
      <c r="R45" s="204">
        <f t="shared" si="20"/>
        <v>0</v>
      </c>
      <c r="S45" s="204">
        <f t="shared" si="4"/>
        <v>0</v>
      </c>
      <c r="T45" s="204">
        <f t="shared" ref="T45:Y45" si="21">SUM(T46:T47)</f>
        <v>0</v>
      </c>
      <c r="U45" s="204">
        <f t="shared" si="21"/>
        <v>0</v>
      </c>
      <c r="V45" s="204">
        <f t="shared" si="21"/>
        <v>0</v>
      </c>
      <c r="W45" s="204">
        <f t="shared" si="21"/>
        <v>0</v>
      </c>
      <c r="X45" s="204">
        <f t="shared" si="21"/>
        <v>0</v>
      </c>
      <c r="Y45" s="204">
        <f t="shared" si="21"/>
        <v>0</v>
      </c>
      <c r="Z45" s="204">
        <f t="shared" si="19"/>
        <v>0</v>
      </c>
      <c r="AA45" s="204">
        <f t="shared" ref="AA45:AF45" si="22">SUM(AA46:AA47)</f>
        <v>0</v>
      </c>
      <c r="AB45" s="204">
        <f t="shared" si="22"/>
        <v>0</v>
      </c>
      <c r="AC45" s="204">
        <f t="shared" si="22"/>
        <v>0</v>
      </c>
      <c r="AD45" s="204">
        <f t="shared" si="22"/>
        <v>0</v>
      </c>
      <c r="AE45" s="204">
        <f t="shared" si="22"/>
        <v>0</v>
      </c>
      <c r="AF45" s="204">
        <f t="shared" si="22"/>
        <v>0</v>
      </c>
      <c r="AG45" s="212"/>
      <c r="AH45" s="204">
        <f t="shared" si="10"/>
        <v>0</v>
      </c>
    </row>
    <row r="46" spans="1:34" ht="15" x14ac:dyDescent="0.2">
      <c r="A46" s="270"/>
      <c r="B46" s="206"/>
      <c r="C46" s="207"/>
      <c r="D46" s="269"/>
      <c r="E46" s="208"/>
      <c r="F46" s="267"/>
      <c r="G46" s="204"/>
      <c r="H46" s="204"/>
      <c r="I46" s="210"/>
      <c r="J46" s="210"/>
      <c r="K46" s="210"/>
      <c r="L46" s="210"/>
      <c r="M46" s="210"/>
      <c r="N46" s="211"/>
      <c r="O46" s="211"/>
      <c r="P46" s="211"/>
      <c r="Q46" s="211"/>
      <c r="R46" s="210"/>
      <c r="S46" s="204"/>
      <c r="T46" s="210"/>
      <c r="U46" s="212"/>
      <c r="V46" s="212"/>
      <c r="W46" s="212"/>
      <c r="X46" s="212"/>
      <c r="Y46" s="212"/>
      <c r="Z46" s="204"/>
      <c r="AA46" s="212"/>
      <c r="AB46" s="212"/>
      <c r="AC46" s="212"/>
      <c r="AD46" s="212"/>
      <c r="AE46" s="212"/>
      <c r="AF46" s="212"/>
      <c r="AG46" s="212"/>
      <c r="AH46" s="204"/>
    </row>
    <row r="47" spans="1:34" ht="15" x14ac:dyDescent="0.2">
      <c r="A47" s="268"/>
      <c r="B47" s="206"/>
      <c r="C47" s="207"/>
      <c r="D47" s="208"/>
      <c r="E47" s="209"/>
      <c r="F47" s="267"/>
      <c r="G47" s="204">
        <f t="shared" si="6"/>
        <v>0</v>
      </c>
      <c r="H47" s="204">
        <f t="shared" ref="H47" si="23">SUM(I47:R47)</f>
        <v>0</v>
      </c>
      <c r="I47" s="210"/>
      <c r="J47" s="210"/>
      <c r="K47" s="210"/>
      <c r="L47" s="210"/>
      <c r="M47" s="210"/>
      <c r="N47" s="211"/>
      <c r="O47" s="211"/>
      <c r="P47" s="211"/>
      <c r="Q47" s="211"/>
      <c r="R47" s="210"/>
      <c r="S47" s="204">
        <f t="shared" ref="S47:S114" si="24">SUM(T47:Y47)</f>
        <v>0</v>
      </c>
      <c r="T47" s="210"/>
      <c r="U47" s="212"/>
      <c r="V47" s="212"/>
      <c r="W47" s="212"/>
      <c r="X47" s="212"/>
      <c r="Y47" s="212"/>
      <c r="Z47" s="204">
        <f t="shared" si="19"/>
        <v>0</v>
      </c>
      <c r="AA47" s="212"/>
      <c r="AB47" s="212"/>
      <c r="AC47" s="212"/>
      <c r="AD47" s="212"/>
      <c r="AE47" s="212"/>
      <c r="AF47" s="212"/>
      <c r="AG47" s="212"/>
      <c r="AH47" s="204">
        <f t="shared" ref="AH47:AH67" si="25">AI47+AT47+BA47</f>
        <v>0</v>
      </c>
    </row>
    <row r="48" spans="1:34" s="214" customFormat="1" x14ac:dyDescent="0.25">
      <c r="A48" s="261">
        <v>6</v>
      </c>
      <c r="B48" s="242" t="s">
        <v>98</v>
      </c>
      <c r="C48" s="217"/>
      <c r="D48" s="202"/>
      <c r="E48" s="266"/>
      <c r="F48" s="203"/>
      <c r="G48" s="204">
        <f t="shared" si="6"/>
        <v>10405905240</v>
      </c>
      <c r="H48" s="204">
        <f>SUM(I48:R48)</f>
        <v>0</v>
      </c>
      <c r="I48" s="204">
        <f>SUM(I49:I66)</f>
        <v>0</v>
      </c>
      <c r="J48" s="204">
        <f t="shared" ref="J48:AG48" si="26">SUM(J49:J66)</f>
        <v>0</v>
      </c>
      <c r="K48" s="204">
        <f t="shared" si="26"/>
        <v>0</v>
      </c>
      <c r="L48" s="204">
        <f t="shared" si="26"/>
        <v>0</v>
      </c>
      <c r="M48" s="204">
        <f t="shared" si="26"/>
        <v>0</v>
      </c>
      <c r="N48" s="204">
        <f t="shared" si="26"/>
        <v>0</v>
      </c>
      <c r="O48" s="204">
        <f t="shared" si="26"/>
        <v>0</v>
      </c>
      <c r="P48" s="204">
        <f t="shared" si="26"/>
        <v>0</v>
      </c>
      <c r="Q48" s="204">
        <f t="shared" si="26"/>
        <v>0</v>
      </c>
      <c r="R48" s="204">
        <f t="shared" si="26"/>
        <v>0</v>
      </c>
      <c r="S48" s="204">
        <f t="shared" si="24"/>
        <v>10207293653</v>
      </c>
      <c r="T48" s="204">
        <f t="shared" si="26"/>
        <v>0</v>
      </c>
      <c r="U48" s="204">
        <f t="shared" si="26"/>
        <v>0</v>
      </c>
      <c r="V48" s="204">
        <f t="shared" si="26"/>
        <v>105258000</v>
      </c>
      <c r="W48" s="204">
        <f t="shared" si="26"/>
        <v>0</v>
      </c>
      <c r="X48" s="204">
        <f t="shared" si="26"/>
        <v>0</v>
      </c>
      <c r="Y48" s="204">
        <f t="shared" si="26"/>
        <v>10102035653</v>
      </c>
      <c r="Z48" s="204">
        <f t="shared" si="19"/>
        <v>198611587</v>
      </c>
      <c r="AA48" s="204">
        <f t="shared" si="26"/>
        <v>198611587</v>
      </c>
      <c r="AB48" s="204">
        <f t="shared" si="26"/>
        <v>0</v>
      </c>
      <c r="AC48" s="204">
        <f t="shared" si="26"/>
        <v>0</v>
      </c>
      <c r="AD48" s="204">
        <f t="shared" si="26"/>
        <v>0</v>
      </c>
      <c r="AE48" s="204">
        <f t="shared" si="26"/>
        <v>0</v>
      </c>
      <c r="AF48" s="204">
        <f t="shared" si="26"/>
        <v>0</v>
      </c>
      <c r="AG48" s="204">
        <f t="shared" si="26"/>
        <v>0</v>
      </c>
      <c r="AH48" s="204">
        <f t="shared" si="25"/>
        <v>0</v>
      </c>
    </row>
    <row r="49" spans="1:34" ht="30" x14ac:dyDescent="0.2">
      <c r="A49" s="268" t="s">
        <v>250</v>
      </c>
      <c r="B49" s="206" t="s">
        <v>428</v>
      </c>
      <c r="C49" s="207">
        <v>43465</v>
      </c>
      <c r="D49" s="208" t="s">
        <v>429</v>
      </c>
      <c r="E49" s="209" t="s">
        <v>430</v>
      </c>
      <c r="F49" s="267" t="s">
        <v>431</v>
      </c>
      <c r="G49" s="204">
        <f t="shared" si="6"/>
        <v>303869587</v>
      </c>
      <c r="H49" s="204">
        <f t="shared" ref="H49:H72" si="27">SUM(I49:R49)</f>
        <v>0</v>
      </c>
      <c r="I49" s="210"/>
      <c r="J49" s="210"/>
      <c r="K49" s="210"/>
      <c r="L49" s="210"/>
      <c r="M49" s="210"/>
      <c r="N49" s="211"/>
      <c r="O49" s="211"/>
      <c r="P49" s="211"/>
      <c r="Q49" s="211"/>
      <c r="R49" s="210"/>
      <c r="S49" s="204">
        <f t="shared" si="24"/>
        <v>105258000</v>
      </c>
      <c r="T49" s="210"/>
      <c r="U49" s="212"/>
      <c r="V49" s="212">
        <v>105258000</v>
      </c>
      <c r="W49" s="212"/>
      <c r="X49" s="212"/>
      <c r="Y49" s="212"/>
      <c r="Z49" s="204">
        <f t="shared" si="19"/>
        <v>198611587</v>
      </c>
      <c r="AA49" s="212">
        <v>198611587</v>
      </c>
      <c r="AB49" s="212"/>
      <c r="AC49" s="212"/>
      <c r="AD49" s="212"/>
      <c r="AE49" s="212"/>
      <c r="AF49" s="212"/>
      <c r="AG49" s="212"/>
      <c r="AH49" s="204"/>
    </row>
    <row r="50" spans="1:34" ht="60" x14ac:dyDescent="0.2">
      <c r="A50" s="268" t="s">
        <v>234</v>
      </c>
      <c r="B50" s="206" t="s">
        <v>432</v>
      </c>
      <c r="C50" s="207">
        <v>43446</v>
      </c>
      <c r="D50" s="208" t="str">
        <f t="shared" ref="D50:D56" si="28">D49</f>
        <v>Phòng Tài chính Kế hoạch quận Hải An</v>
      </c>
      <c r="E50" s="209" t="s">
        <v>430</v>
      </c>
      <c r="F50" s="267" t="s">
        <v>433</v>
      </c>
      <c r="G50" s="204">
        <f t="shared" ref="G50:G67" si="29">H50+S50+Z50</f>
        <v>189000000</v>
      </c>
      <c r="H50" s="204">
        <f t="shared" si="27"/>
        <v>0</v>
      </c>
      <c r="I50" s="210"/>
      <c r="J50" s="210"/>
      <c r="K50" s="210"/>
      <c r="L50" s="210"/>
      <c r="M50" s="210"/>
      <c r="N50" s="211"/>
      <c r="O50" s="211"/>
      <c r="P50" s="211"/>
      <c r="Q50" s="211"/>
      <c r="R50" s="210"/>
      <c r="S50" s="204">
        <f t="shared" si="24"/>
        <v>189000000</v>
      </c>
      <c r="T50" s="210"/>
      <c r="U50" s="212"/>
      <c r="V50" s="212"/>
      <c r="W50" s="212"/>
      <c r="X50" s="212"/>
      <c r="Y50" s="212">
        <v>189000000</v>
      </c>
      <c r="Z50" s="204">
        <f t="shared" si="19"/>
        <v>0</v>
      </c>
      <c r="AA50" s="212"/>
      <c r="AB50" s="212"/>
      <c r="AC50" s="212"/>
      <c r="AD50" s="212"/>
      <c r="AE50" s="212"/>
      <c r="AF50" s="212"/>
      <c r="AG50" s="212"/>
      <c r="AH50" s="204"/>
    </row>
    <row r="51" spans="1:34" ht="75" x14ac:dyDescent="0.2">
      <c r="A51" s="268" t="s">
        <v>235</v>
      </c>
      <c r="B51" s="206" t="s">
        <v>434</v>
      </c>
      <c r="C51" s="207">
        <v>43462</v>
      </c>
      <c r="D51" s="208" t="str">
        <f t="shared" si="28"/>
        <v>Phòng Tài chính Kế hoạch quận Hải An</v>
      </c>
      <c r="E51" s="209" t="s">
        <v>430</v>
      </c>
      <c r="F51" s="267" t="s">
        <v>435</v>
      </c>
      <c r="G51" s="204">
        <f t="shared" si="29"/>
        <v>6764742153</v>
      </c>
      <c r="H51" s="204">
        <f t="shared" si="27"/>
        <v>0</v>
      </c>
      <c r="I51" s="210"/>
      <c r="J51" s="210"/>
      <c r="K51" s="210"/>
      <c r="L51" s="210"/>
      <c r="M51" s="210"/>
      <c r="N51" s="211"/>
      <c r="O51" s="211"/>
      <c r="P51" s="211"/>
      <c r="Q51" s="211"/>
      <c r="R51" s="210"/>
      <c r="S51" s="204">
        <f t="shared" si="24"/>
        <v>6764742153</v>
      </c>
      <c r="T51" s="210"/>
      <c r="U51" s="212"/>
      <c r="V51" s="212"/>
      <c r="W51" s="212"/>
      <c r="X51" s="212"/>
      <c r="Y51" s="212">
        <v>6764742153</v>
      </c>
      <c r="Z51" s="204">
        <f t="shared" si="19"/>
        <v>0</v>
      </c>
      <c r="AA51" s="212"/>
      <c r="AB51" s="212"/>
      <c r="AC51" s="212"/>
      <c r="AD51" s="212"/>
      <c r="AE51" s="212"/>
      <c r="AF51" s="212"/>
      <c r="AG51" s="212"/>
      <c r="AH51" s="204"/>
    </row>
    <row r="52" spans="1:34" ht="75" x14ac:dyDescent="0.2">
      <c r="A52" s="268" t="s">
        <v>237</v>
      </c>
      <c r="B52" s="206" t="s">
        <v>436</v>
      </c>
      <c r="C52" s="207">
        <v>43446</v>
      </c>
      <c r="D52" s="208" t="str">
        <f t="shared" si="28"/>
        <v>Phòng Tài chính Kế hoạch quận Hải An</v>
      </c>
      <c r="E52" s="209" t="s">
        <v>430</v>
      </c>
      <c r="F52" s="267" t="s">
        <v>437</v>
      </c>
      <c r="G52" s="204">
        <f t="shared" si="29"/>
        <v>479362400</v>
      </c>
      <c r="H52" s="204">
        <f t="shared" si="27"/>
        <v>0</v>
      </c>
      <c r="I52" s="210"/>
      <c r="J52" s="210"/>
      <c r="K52" s="210"/>
      <c r="L52" s="210"/>
      <c r="M52" s="210"/>
      <c r="N52" s="211"/>
      <c r="O52" s="211"/>
      <c r="P52" s="211"/>
      <c r="Q52" s="211"/>
      <c r="R52" s="210"/>
      <c r="S52" s="204">
        <f t="shared" si="24"/>
        <v>479362400</v>
      </c>
      <c r="T52" s="210"/>
      <c r="U52" s="212"/>
      <c r="V52" s="212"/>
      <c r="W52" s="212"/>
      <c r="X52" s="212"/>
      <c r="Y52" s="212">
        <v>479362400</v>
      </c>
      <c r="Z52" s="204">
        <f t="shared" si="19"/>
        <v>0</v>
      </c>
      <c r="AA52" s="212"/>
      <c r="AB52" s="212"/>
      <c r="AC52" s="212"/>
      <c r="AD52" s="212"/>
      <c r="AE52" s="212"/>
      <c r="AF52" s="212"/>
      <c r="AG52" s="212"/>
      <c r="AH52" s="204"/>
    </row>
    <row r="53" spans="1:34" ht="90" x14ac:dyDescent="0.2">
      <c r="A53" s="268" t="s">
        <v>239</v>
      </c>
      <c r="B53" s="206" t="s">
        <v>438</v>
      </c>
      <c r="C53" s="207">
        <v>43446</v>
      </c>
      <c r="D53" s="208" t="str">
        <f t="shared" si="28"/>
        <v>Phòng Tài chính Kế hoạch quận Hải An</v>
      </c>
      <c r="E53" s="209" t="s">
        <v>430</v>
      </c>
      <c r="F53" s="267" t="s">
        <v>444</v>
      </c>
      <c r="G53" s="204">
        <f t="shared" si="29"/>
        <v>190643100</v>
      </c>
      <c r="H53" s="204">
        <f t="shared" si="27"/>
        <v>0</v>
      </c>
      <c r="I53" s="210"/>
      <c r="J53" s="210"/>
      <c r="K53" s="210"/>
      <c r="L53" s="210"/>
      <c r="M53" s="210"/>
      <c r="N53" s="211"/>
      <c r="O53" s="211"/>
      <c r="P53" s="211"/>
      <c r="Q53" s="211"/>
      <c r="R53" s="210"/>
      <c r="S53" s="204">
        <f t="shared" si="24"/>
        <v>190643100</v>
      </c>
      <c r="T53" s="210"/>
      <c r="U53" s="212"/>
      <c r="V53" s="212"/>
      <c r="W53" s="212"/>
      <c r="X53" s="212"/>
      <c r="Y53" s="212">
        <v>190643100</v>
      </c>
      <c r="Z53" s="204">
        <f t="shared" si="19"/>
        <v>0</v>
      </c>
      <c r="AA53" s="212"/>
      <c r="AB53" s="212"/>
      <c r="AC53" s="212"/>
      <c r="AD53" s="212"/>
      <c r="AE53" s="212"/>
      <c r="AF53" s="212"/>
      <c r="AG53" s="212"/>
      <c r="AH53" s="204"/>
    </row>
    <row r="54" spans="1:34" ht="90" x14ac:dyDescent="0.2">
      <c r="A54" s="268" t="s">
        <v>240</v>
      </c>
      <c r="B54" s="206" t="s">
        <v>439</v>
      </c>
      <c r="C54" s="207">
        <v>43446</v>
      </c>
      <c r="D54" s="208" t="str">
        <f t="shared" si="28"/>
        <v>Phòng Tài chính Kế hoạch quận Hải An</v>
      </c>
      <c r="E54" s="209" t="s">
        <v>430</v>
      </c>
      <c r="F54" s="267" t="s">
        <v>443</v>
      </c>
      <c r="G54" s="204">
        <f t="shared" si="29"/>
        <v>1169800000</v>
      </c>
      <c r="H54" s="204">
        <f t="shared" si="27"/>
        <v>0</v>
      </c>
      <c r="I54" s="210"/>
      <c r="J54" s="210"/>
      <c r="K54" s="210"/>
      <c r="L54" s="210"/>
      <c r="M54" s="210"/>
      <c r="N54" s="211"/>
      <c r="O54" s="211"/>
      <c r="P54" s="211"/>
      <c r="Q54" s="211"/>
      <c r="R54" s="210"/>
      <c r="S54" s="204">
        <f t="shared" si="24"/>
        <v>1169800000</v>
      </c>
      <c r="T54" s="210"/>
      <c r="U54" s="212"/>
      <c r="V54" s="212"/>
      <c r="W54" s="212"/>
      <c r="X54" s="212"/>
      <c r="Y54" s="212">
        <v>1169800000</v>
      </c>
      <c r="Z54" s="204">
        <f t="shared" si="19"/>
        <v>0</v>
      </c>
      <c r="AA54" s="212"/>
      <c r="AB54" s="212"/>
      <c r="AC54" s="212"/>
      <c r="AD54" s="212"/>
      <c r="AE54" s="212"/>
      <c r="AF54" s="212"/>
      <c r="AG54" s="212"/>
      <c r="AH54" s="204"/>
    </row>
    <row r="55" spans="1:34" ht="75" x14ac:dyDescent="0.2">
      <c r="A55" s="268" t="s">
        <v>440</v>
      </c>
      <c r="B55" s="206" t="s">
        <v>441</v>
      </c>
      <c r="C55" s="207">
        <v>43446</v>
      </c>
      <c r="D55" s="208" t="str">
        <f t="shared" si="28"/>
        <v>Phòng Tài chính Kế hoạch quận Hải An</v>
      </c>
      <c r="E55" s="209" t="s">
        <v>430</v>
      </c>
      <c r="F55" s="267" t="s">
        <v>442</v>
      </c>
      <c r="G55" s="204">
        <f t="shared" si="29"/>
        <v>987728000</v>
      </c>
      <c r="H55" s="204">
        <f t="shared" si="27"/>
        <v>0</v>
      </c>
      <c r="I55" s="210"/>
      <c r="J55" s="210"/>
      <c r="K55" s="210"/>
      <c r="L55" s="210"/>
      <c r="M55" s="210"/>
      <c r="N55" s="211"/>
      <c r="O55" s="211"/>
      <c r="P55" s="211"/>
      <c r="Q55" s="211"/>
      <c r="R55" s="210"/>
      <c r="S55" s="204">
        <f t="shared" si="24"/>
        <v>987728000</v>
      </c>
      <c r="T55" s="210"/>
      <c r="U55" s="212"/>
      <c r="V55" s="212"/>
      <c r="W55" s="212"/>
      <c r="X55" s="212"/>
      <c r="Y55" s="212">
        <v>987728000</v>
      </c>
      <c r="Z55" s="204">
        <f t="shared" si="19"/>
        <v>0</v>
      </c>
      <c r="AA55" s="212"/>
      <c r="AB55" s="212"/>
      <c r="AC55" s="212"/>
      <c r="AD55" s="212"/>
      <c r="AE55" s="212"/>
      <c r="AF55" s="212"/>
      <c r="AG55" s="212"/>
      <c r="AH55" s="204"/>
    </row>
    <row r="56" spans="1:34" ht="105" x14ac:dyDescent="0.2">
      <c r="A56" s="268" t="s">
        <v>344</v>
      </c>
      <c r="B56" s="206" t="s">
        <v>445</v>
      </c>
      <c r="C56" s="207">
        <v>43446</v>
      </c>
      <c r="D56" s="208" t="str">
        <f t="shared" si="28"/>
        <v>Phòng Tài chính Kế hoạch quận Hải An</v>
      </c>
      <c r="E56" s="209" t="s">
        <v>430</v>
      </c>
      <c r="F56" s="267" t="s">
        <v>446</v>
      </c>
      <c r="G56" s="204">
        <f t="shared" si="29"/>
        <v>320760000</v>
      </c>
      <c r="H56" s="204">
        <f t="shared" si="27"/>
        <v>0</v>
      </c>
      <c r="I56" s="210"/>
      <c r="J56" s="210"/>
      <c r="K56" s="210"/>
      <c r="L56" s="210"/>
      <c r="M56" s="210"/>
      <c r="N56" s="211"/>
      <c r="O56" s="211"/>
      <c r="P56" s="211"/>
      <c r="Q56" s="211"/>
      <c r="R56" s="210"/>
      <c r="S56" s="204">
        <f t="shared" si="24"/>
        <v>320760000</v>
      </c>
      <c r="T56" s="210"/>
      <c r="U56" s="212"/>
      <c r="V56" s="212"/>
      <c r="W56" s="212"/>
      <c r="X56" s="212"/>
      <c r="Y56" s="212">
        <v>320760000</v>
      </c>
      <c r="Z56" s="204">
        <f t="shared" si="19"/>
        <v>0</v>
      </c>
      <c r="AA56" s="212"/>
      <c r="AB56" s="212"/>
      <c r="AC56" s="212"/>
      <c r="AD56" s="212"/>
      <c r="AE56" s="212"/>
      <c r="AF56" s="212"/>
      <c r="AG56" s="212"/>
      <c r="AH56" s="204"/>
    </row>
    <row r="57" spans="1:34" ht="15" x14ac:dyDescent="0.2">
      <c r="A57" s="268"/>
      <c r="B57" s="206"/>
      <c r="C57" s="207"/>
      <c r="D57" s="208"/>
      <c r="E57" s="209"/>
      <c r="F57" s="267"/>
      <c r="G57" s="204">
        <f t="shared" si="29"/>
        <v>0</v>
      </c>
      <c r="H57" s="204">
        <f t="shared" si="27"/>
        <v>0</v>
      </c>
      <c r="I57" s="210"/>
      <c r="J57" s="210"/>
      <c r="K57" s="210"/>
      <c r="L57" s="210"/>
      <c r="M57" s="210"/>
      <c r="N57" s="211"/>
      <c r="O57" s="211"/>
      <c r="P57" s="211"/>
      <c r="Q57" s="211"/>
      <c r="R57" s="210"/>
      <c r="S57" s="204">
        <f t="shared" si="24"/>
        <v>0</v>
      </c>
      <c r="T57" s="210"/>
      <c r="U57" s="212"/>
      <c r="V57" s="212"/>
      <c r="W57" s="212"/>
      <c r="X57" s="212"/>
      <c r="Y57" s="212"/>
      <c r="Z57" s="204">
        <f t="shared" si="19"/>
        <v>0</v>
      </c>
      <c r="AA57" s="212"/>
      <c r="AB57" s="212"/>
      <c r="AC57" s="212"/>
      <c r="AD57" s="212"/>
      <c r="AE57" s="212"/>
      <c r="AF57" s="212"/>
      <c r="AG57" s="212"/>
      <c r="AH57" s="204"/>
    </row>
    <row r="58" spans="1:34" ht="15" x14ac:dyDescent="0.2">
      <c r="A58" s="268"/>
      <c r="B58" s="206"/>
      <c r="C58" s="207"/>
      <c r="D58" s="208"/>
      <c r="E58" s="209"/>
      <c r="F58" s="267"/>
      <c r="G58" s="204">
        <f t="shared" si="29"/>
        <v>0</v>
      </c>
      <c r="H58" s="204">
        <f t="shared" si="27"/>
        <v>0</v>
      </c>
      <c r="I58" s="210"/>
      <c r="J58" s="210"/>
      <c r="K58" s="210"/>
      <c r="L58" s="210"/>
      <c r="M58" s="210"/>
      <c r="N58" s="211"/>
      <c r="O58" s="211"/>
      <c r="P58" s="211"/>
      <c r="Q58" s="211"/>
      <c r="R58" s="210"/>
      <c r="S58" s="204">
        <f t="shared" si="24"/>
        <v>0</v>
      </c>
      <c r="T58" s="210"/>
      <c r="U58" s="212"/>
      <c r="V58" s="212"/>
      <c r="W58" s="212"/>
      <c r="X58" s="212"/>
      <c r="Y58" s="212"/>
      <c r="Z58" s="204">
        <f t="shared" si="19"/>
        <v>0</v>
      </c>
      <c r="AA58" s="212"/>
      <c r="AB58" s="212"/>
      <c r="AC58" s="212"/>
      <c r="AD58" s="212"/>
      <c r="AE58" s="212"/>
      <c r="AF58" s="212"/>
      <c r="AG58" s="212"/>
      <c r="AH58" s="204"/>
    </row>
    <row r="59" spans="1:34" ht="15" x14ac:dyDescent="0.2">
      <c r="A59" s="268"/>
      <c r="B59" s="206"/>
      <c r="C59" s="207"/>
      <c r="D59" s="208"/>
      <c r="E59" s="209"/>
      <c r="F59" s="267"/>
      <c r="G59" s="204">
        <f t="shared" si="29"/>
        <v>0</v>
      </c>
      <c r="H59" s="204">
        <f t="shared" si="27"/>
        <v>0</v>
      </c>
      <c r="I59" s="210"/>
      <c r="J59" s="210"/>
      <c r="K59" s="210"/>
      <c r="L59" s="210"/>
      <c r="M59" s="210"/>
      <c r="N59" s="211"/>
      <c r="O59" s="211"/>
      <c r="P59" s="211"/>
      <c r="Q59" s="211"/>
      <c r="R59" s="210"/>
      <c r="S59" s="204">
        <f t="shared" si="24"/>
        <v>0</v>
      </c>
      <c r="T59" s="210"/>
      <c r="U59" s="212"/>
      <c r="V59" s="212"/>
      <c r="W59" s="212"/>
      <c r="X59" s="212"/>
      <c r="Y59" s="212"/>
      <c r="Z59" s="204">
        <f t="shared" si="19"/>
        <v>0</v>
      </c>
      <c r="AA59" s="212"/>
      <c r="AB59" s="212"/>
      <c r="AC59" s="212"/>
      <c r="AD59" s="212"/>
      <c r="AE59" s="212"/>
      <c r="AF59" s="212"/>
      <c r="AG59" s="212"/>
      <c r="AH59" s="204"/>
    </row>
    <row r="60" spans="1:34" ht="15" x14ac:dyDescent="0.2">
      <c r="A60" s="268"/>
      <c r="B60" s="206"/>
      <c r="C60" s="207"/>
      <c r="D60" s="208"/>
      <c r="E60" s="209"/>
      <c r="F60" s="267"/>
      <c r="G60" s="204">
        <f t="shared" si="29"/>
        <v>0</v>
      </c>
      <c r="H60" s="204">
        <f t="shared" si="27"/>
        <v>0</v>
      </c>
      <c r="I60" s="210"/>
      <c r="J60" s="210"/>
      <c r="K60" s="210"/>
      <c r="L60" s="210"/>
      <c r="M60" s="210"/>
      <c r="N60" s="211"/>
      <c r="O60" s="211"/>
      <c r="P60" s="211"/>
      <c r="Q60" s="211"/>
      <c r="R60" s="210"/>
      <c r="S60" s="204">
        <f t="shared" si="24"/>
        <v>0</v>
      </c>
      <c r="T60" s="210"/>
      <c r="U60" s="212"/>
      <c r="V60" s="212"/>
      <c r="W60" s="212"/>
      <c r="X60" s="212"/>
      <c r="Y60" s="212"/>
      <c r="Z60" s="204">
        <f t="shared" si="19"/>
        <v>0</v>
      </c>
      <c r="AA60" s="212"/>
      <c r="AB60" s="212"/>
      <c r="AC60" s="212"/>
      <c r="AD60" s="212"/>
      <c r="AE60" s="212"/>
      <c r="AF60" s="212"/>
      <c r="AG60" s="212"/>
      <c r="AH60" s="204"/>
    </row>
    <row r="61" spans="1:34" ht="15" x14ac:dyDescent="0.2">
      <c r="A61" s="268"/>
      <c r="B61" s="206"/>
      <c r="C61" s="207"/>
      <c r="D61" s="208"/>
      <c r="E61" s="209"/>
      <c r="F61" s="267"/>
      <c r="G61" s="204">
        <f t="shared" si="29"/>
        <v>0</v>
      </c>
      <c r="H61" s="204">
        <f t="shared" si="27"/>
        <v>0</v>
      </c>
      <c r="I61" s="210"/>
      <c r="J61" s="210"/>
      <c r="K61" s="210"/>
      <c r="L61" s="210"/>
      <c r="M61" s="210"/>
      <c r="N61" s="211"/>
      <c r="O61" s="211"/>
      <c r="P61" s="211"/>
      <c r="Q61" s="211"/>
      <c r="R61" s="210"/>
      <c r="S61" s="204">
        <f t="shared" si="24"/>
        <v>0</v>
      </c>
      <c r="T61" s="210"/>
      <c r="U61" s="212"/>
      <c r="V61" s="212"/>
      <c r="W61" s="212"/>
      <c r="X61" s="212"/>
      <c r="Y61" s="212"/>
      <c r="Z61" s="204">
        <f t="shared" si="19"/>
        <v>0</v>
      </c>
      <c r="AA61" s="212"/>
      <c r="AB61" s="212"/>
      <c r="AC61" s="212"/>
      <c r="AD61" s="212"/>
      <c r="AE61" s="212"/>
      <c r="AF61" s="212"/>
      <c r="AG61" s="212"/>
      <c r="AH61" s="204"/>
    </row>
    <row r="62" spans="1:34" ht="15" x14ac:dyDescent="0.2">
      <c r="A62" s="268"/>
      <c r="B62" s="206"/>
      <c r="C62" s="207"/>
      <c r="D62" s="208"/>
      <c r="E62" s="209"/>
      <c r="F62" s="267"/>
      <c r="G62" s="204">
        <f t="shared" si="29"/>
        <v>0</v>
      </c>
      <c r="H62" s="204">
        <f t="shared" si="27"/>
        <v>0</v>
      </c>
      <c r="I62" s="210"/>
      <c r="J62" s="210"/>
      <c r="K62" s="210"/>
      <c r="L62" s="210"/>
      <c r="M62" s="210"/>
      <c r="N62" s="211"/>
      <c r="O62" s="211"/>
      <c r="P62" s="211"/>
      <c r="Q62" s="211"/>
      <c r="R62" s="210"/>
      <c r="S62" s="204">
        <f t="shared" si="24"/>
        <v>0</v>
      </c>
      <c r="T62" s="210"/>
      <c r="U62" s="212"/>
      <c r="V62" s="212"/>
      <c r="W62" s="212"/>
      <c r="X62" s="212"/>
      <c r="Y62" s="212"/>
      <c r="Z62" s="204">
        <f t="shared" si="19"/>
        <v>0</v>
      </c>
      <c r="AA62" s="212"/>
      <c r="AB62" s="212"/>
      <c r="AC62" s="212"/>
      <c r="AD62" s="212"/>
      <c r="AE62" s="212"/>
      <c r="AF62" s="212"/>
      <c r="AG62" s="212"/>
      <c r="AH62" s="204"/>
    </row>
    <row r="63" spans="1:34" ht="15" x14ac:dyDescent="0.2">
      <c r="A63" s="268"/>
      <c r="B63" s="206"/>
      <c r="C63" s="207"/>
      <c r="D63" s="208"/>
      <c r="E63" s="209"/>
      <c r="F63" s="267"/>
      <c r="G63" s="204">
        <f t="shared" si="29"/>
        <v>0</v>
      </c>
      <c r="H63" s="204">
        <f t="shared" si="27"/>
        <v>0</v>
      </c>
      <c r="I63" s="210"/>
      <c r="J63" s="210"/>
      <c r="K63" s="210"/>
      <c r="L63" s="210"/>
      <c r="M63" s="210"/>
      <c r="N63" s="211"/>
      <c r="O63" s="211"/>
      <c r="P63" s="211"/>
      <c r="Q63" s="211"/>
      <c r="R63" s="210"/>
      <c r="S63" s="204">
        <f t="shared" si="24"/>
        <v>0</v>
      </c>
      <c r="T63" s="210"/>
      <c r="U63" s="212"/>
      <c r="V63" s="212"/>
      <c r="W63" s="212"/>
      <c r="X63" s="212"/>
      <c r="Y63" s="212"/>
      <c r="Z63" s="204">
        <f t="shared" si="19"/>
        <v>0</v>
      </c>
      <c r="AA63" s="212"/>
      <c r="AB63" s="212"/>
      <c r="AC63" s="212"/>
      <c r="AD63" s="212"/>
      <c r="AE63" s="212"/>
      <c r="AF63" s="212"/>
      <c r="AG63" s="212"/>
      <c r="AH63" s="204"/>
    </row>
    <row r="64" spans="1:34" ht="15" x14ac:dyDescent="0.2">
      <c r="A64" s="268"/>
      <c r="B64" s="206"/>
      <c r="C64" s="207"/>
      <c r="D64" s="208"/>
      <c r="E64" s="209"/>
      <c r="F64" s="267"/>
      <c r="G64" s="204">
        <f t="shared" si="29"/>
        <v>0</v>
      </c>
      <c r="H64" s="204">
        <f t="shared" si="27"/>
        <v>0</v>
      </c>
      <c r="I64" s="210"/>
      <c r="J64" s="210"/>
      <c r="K64" s="210"/>
      <c r="L64" s="210"/>
      <c r="M64" s="210"/>
      <c r="N64" s="211"/>
      <c r="O64" s="211"/>
      <c r="P64" s="211"/>
      <c r="Q64" s="211"/>
      <c r="R64" s="210"/>
      <c r="S64" s="204">
        <f t="shared" si="24"/>
        <v>0</v>
      </c>
      <c r="T64" s="210"/>
      <c r="U64" s="212"/>
      <c r="V64" s="212"/>
      <c r="W64" s="212"/>
      <c r="X64" s="212"/>
      <c r="Y64" s="212"/>
      <c r="Z64" s="204">
        <f t="shared" si="19"/>
        <v>0</v>
      </c>
      <c r="AA64" s="212"/>
      <c r="AB64" s="212"/>
      <c r="AC64" s="212"/>
      <c r="AD64" s="218"/>
      <c r="AE64" s="212"/>
      <c r="AF64" s="212"/>
      <c r="AG64" s="212"/>
      <c r="AH64" s="204"/>
    </row>
    <row r="65" spans="1:34" s="214" customFormat="1" x14ac:dyDescent="0.25">
      <c r="A65" s="268"/>
      <c r="B65" s="206"/>
      <c r="C65" s="207"/>
      <c r="D65" s="208"/>
      <c r="E65" s="209"/>
      <c r="F65" s="267"/>
      <c r="G65" s="204">
        <f t="shared" si="29"/>
        <v>0</v>
      </c>
      <c r="H65" s="204">
        <f t="shared" si="27"/>
        <v>0</v>
      </c>
      <c r="I65" s="210"/>
      <c r="J65" s="210"/>
      <c r="K65" s="210"/>
      <c r="L65" s="210"/>
      <c r="M65" s="210"/>
      <c r="N65" s="211"/>
      <c r="O65" s="211"/>
      <c r="P65" s="211"/>
      <c r="Q65" s="211"/>
      <c r="R65" s="210"/>
      <c r="S65" s="204">
        <f t="shared" si="24"/>
        <v>0</v>
      </c>
      <c r="T65" s="204"/>
      <c r="U65" s="215"/>
      <c r="V65" s="215"/>
      <c r="W65" s="215"/>
      <c r="X65" s="215"/>
      <c r="Y65" s="215"/>
      <c r="Z65" s="204">
        <f t="shared" si="19"/>
        <v>0</v>
      </c>
      <c r="AA65" s="215"/>
      <c r="AB65" s="215"/>
      <c r="AC65" s="215"/>
      <c r="AD65" s="216"/>
      <c r="AE65" s="215"/>
      <c r="AF65" s="215"/>
      <c r="AG65" s="215"/>
      <c r="AH65" s="204"/>
    </row>
    <row r="66" spans="1:34" ht="15" x14ac:dyDescent="0.2">
      <c r="A66" s="268"/>
      <c r="B66" s="206"/>
      <c r="C66" s="207"/>
      <c r="D66" s="208"/>
      <c r="E66" s="209"/>
      <c r="F66" s="267"/>
      <c r="G66" s="204">
        <f t="shared" si="29"/>
        <v>0</v>
      </c>
      <c r="H66" s="204">
        <f t="shared" si="27"/>
        <v>0</v>
      </c>
      <c r="I66" s="210"/>
      <c r="J66" s="210"/>
      <c r="K66" s="210"/>
      <c r="L66" s="210"/>
      <c r="M66" s="210"/>
      <c r="N66" s="211"/>
      <c r="O66" s="211"/>
      <c r="P66" s="211"/>
      <c r="Q66" s="211"/>
      <c r="R66" s="210"/>
      <c r="S66" s="204">
        <f t="shared" si="24"/>
        <v>0</v>
      </c>
      <c r="T66" s="210"/>
      <c r="U66" s="212"/>
      <c r="V66" s="212"/>
      <c r="W66" s="212"/>
      <c r="X66" s="212"/>
      <c r="Y66" s="212"/>
      <c r="Z66" s="204">
        <f t="shared" si="19"/>
        <v>0</v>
      </c>
      <c r="AA66" s="212"/>
      <c r="AB66" s="212"/>
      <c r="AC66" s="212"/>
      <c r="AD66" s="218"/>
      <c r="AE66" s="212"/>
      <c r="AF66" s="212"/>
      <c r="AG66" s="212"/>
      <c r="AH66" s="204"/>
    </row>
    <row r="67" spans="1:34" s="214" customFormat="1" x14ac:dyDescent="0.25">
      <c r="A67" s="261">
        <v>7</v>
      </c>
      <c r="B67" s="242" t="s">
        <v>105</v>
      </c>
      <c r="C67" s="217"/>
      <c r="D67" s="202"/>
      <c r="E67" s="266"/>
      <c r="F67" s="203"/>
      <c r="G67" s="204">
        <f t="shared" si="29"/>
        <v>18100000</v>
      </c>
      <c r="H67" s="204">
        <f t="shared" si="27"/>
        <v>0</v>
      </c>
      <c r="I67" s="204">
        <f>SUM(I68:I72)</f>
        <v>0</v>
      </c>
      <c r="J67" s="204">
        <f t="shared" ref="J67:Y67" si="30">SUM(J68:J72)</f>
        <v>0</v>
      </c>
      <c r="K67" s="204">
        <f t="shared" si="30"/>
        <v>0</v>
      </c>
      <c r="L67" s="204">
        <f t="shared" si="30"/>
        <v>0</v>
      </c>
      <c r="M67" s="204">
        <f t="shared" si="30"/>
        <v>0</v>
      </c>
      <c r="N67" s="204">
        <f t="shared" si="30"/>
        <v>0</v>
      </c>
      <c r="O67" s="204">
        <f t="shared" si="30"/>
        <v>0</v>
      </c>
      <c r="P67" s="204">
        <f t="shared" si="30"/>
        <v>0</v>
      </c>
      <c r="Q67" s="204">
        <f t="shared" si="30"/>
        <v>0</v>
      </c>
      <c r="R67" s="204">
        <f t="shared" si="30"/>
        <v>0</v>
      </c>
      <c r="S67" s="204">
        <f t="shared" si="30"/>
        <v>18100000</v>
      </c>
      <c r="T67" s="204">
        <f t="shared" si="30"/>
        <v>0</v>
      </c>
      <c r="U67" s="204">
        <f t="shared" si="30"/>
        <v>0</v>
      </c>
      <c r="V67" s="204">
        <f t="shared" si="30"/>
        <v>0</v>
      </c>
      <c r="W67" s="204">
        <f t="shared" si="30"/>
        <v>0</v>
      </c>
      <c r="X67" s="204">
        <f t="shared" si="30"/>
        <v>0</v>
      </c>
      <c r="Y67" s="204">
        <f t="shared" si="30"/>
        <v>18100000</v>
      </c>
      <c r="Z67" s="204">
        <f t="shared" si="19"/>
        <v>0</v>
      </c>
      <c r="AA67" s="215"/>
      <c r="AB67" s="215"/>
      <c r="AC67" s="215"/>
      <c r="AD67" s="215"/>
      <c r="AE67" s="215"/>
      <c r="AF67" s="215"/>
      <c r="AG67" s="215"/>
      <c r="AH67" s="204">
        <f t="shared" si="25"/>
        <v>0</v>
      </c>
    </row>
    <row r="68" spans="1:34" ht="15" hidden="1" customHeight="1" x14ac:dyDescent="0.2">
      <c r="A68" s="268" t="s">
        <v>337</v>
      </c>
      <c r="B68" s="206" t="s">
        <v>338</v>
      </c>
      <c r="C68" s="207" t="s">
        <v>339</v>
      </c>
      <c r="D68" s="208" t="s">
        <v>340</v>
      </c>
      <c r="E68" s="209" t="s">
        <v>341</v>
      </c>
      <c r="F68" s="267" t="s">
        <v>336</v>
      </c>
      <c r="G68" s="204">
        <f t="shared" ref="G68" si="31">SUM(H68:Q68)</f>
        <v>0</v>
      </c>
      <c r="H68" s="204">
        <f t="shared" si="27"/>
        <v>0</v>
      </c>
      <c r="I68" s="210"/>
      <c r="J68" s="210"/>
      <c r="K68" s="210"/>
      <c r="L68" s="210"/>
      <c r="M68" s="210"/>
      <c r="N68" s="211"/>
      <c r="O68" s="211"/>
      <c r="P68" s="211"/>
      <c r="Q68" s="211"/>
      <c r="R68" s="210"/>
      <c r="S68" s="204">
        <f t="shared" si="24"/>
        <v>0</v>
      </c>
      <c r="T68" s="181"/>
      <c r="U68" s="188"/>
      <c r="V68" s="188"/>
      <c r="W68" s="188"/>
      <c r="X68" s="188"/>
      <c r="Y68" s="188"/>
      <c r="Z68" s="204">
        <f t="shared" si="19"/>
        <v>0</v>
      </c>
      <c r="AA68" s="188"/>
      <c r="AB68" s="188"/>
      <c r="AC68" s="188"/>
      <c r="AD68" s="219"/>
      <c r="AE68" s="188"/>
      <c r="AF68" s="188"/>
      <c r="AG68" s="219"/>
      <c r="AH68" s="204">
        <f t="shared" ref="AH68" si="32">SUM(AI68:AR68)</f>
        <v>0</v>
      </c>
    </row>
    <row r="69" spans="1:34" ht="30" x14ac:dyDescent="0.2">
      <c r="A69" s="268" t="s">
        <v>250</v>
      </c>
      <c r="B69" s="206" t="s">
        <v>372</v>
      </c>
      <c r="C69" s="207">
        <v>43580</v>
      </c>
      <c r="D69" s="208" t="s">
        <v>386</v>
      </c>
      <c r="E69" s="209" t="s">
        <v>387</v>
      </c>
      <c r="F69" s="267" t="s">
        <v>388</v>
      </c>
      <c r="G69" s="204">
        <f t="shared" ref="G69:G72" si="33">H69+S69+Z69</f>
        <v>18100000</v>
      </c>
      <c r="H69" s="204">
        <f t="shared" si="27"/>
        <v>0</v>
      </c>
      <c r="I69" s="210"/>
      <c r="J69" s="210"/>
      <c r="K69" s="210"/>
      <c r="L69" s="210"/>
      <c r="M69" s="210"/>
      <c r="N69" s="211"/>
      <c r="O69" s="211"/>
      <c r="P69" s="211"/>
      <c r="Q69" s="211"/>
      <c r="R69" s="210"/>
      <c r="S69" s="204">
        <f t="shared" si="24"/>
        <v>18100000</v>
      </c>
      <c r="T69" s="210"/>
      <c r="U69" s="212"/>
      <c r="V69" s="212"/>
      <c r="W69" s="212"/>
      <c r="X69" s="212"/>
      <c r="Y69" s="212">
        <v>18100000</v>
      </c>
      <c r="Z69" s="204">
        <f t="shared" si="19"/>
        <v>0</v>
      </c>
      <c r="AA69" s="212"/>
      <c r="AB69" s="212"/>
      <c r="AC69" s="212"/>
      <c r="AD69" s="212"/>
      <c r="AE69" s="212"/>
      <c r="AF69" s="212"/>
      <c r="AG69" s="212"/>
      <c r="AH69" s="204"/>
    </row>
    <row r="70" spans="1:34" ht="15" x14ac:dyDescent="0.2">
      <c r="A70" s="268"/>
      <c r="B70" s="206"/>
      <c r="C70" s="207"/>
      <c r="D70" s="208"/>
      <c r="E70" s="209"/>
      <c r="F70" s="267"/>
      <c r="G70" s="204">
        <f t="shared" si="33"/>
        <v>0</v>
      </c>
      <c r="H70" s="204">
        <f t="shared" si="27"/>
        <v>0</v>
      </c>
      <c r="I70" s="210"/>
      <c r="J70" s="210"/>
      <c r="K70" s="210"/>
      <c r="L70" s="210"/>
      <c r="M70" s="210"/>
      <c r="N70" s="211"/>
      <c r="O70" s="211"/>
      <c r="P70" s="211"/>
      <c r="Q70" s="211"/>
      <c r="R70" s="210"/>
      <c r="S70" s="204">
        <f t="shared" si="24"/>
        <v>0</v>
      </c>
      <c r="T70" s="210"/>
      <c r="U70" s="212"/>
      <c r="V70" s="212"/>
      <c r="W70" s="212"/>
      <c r="X70" s="212"/>
      <c r="Y70" s="212"/>
      <c r="Z70" s="204">
        <f t="shared" si="19"/>
        <v>0</v>
      </c>
      <c r="AA70" s="212"/>
      <c r="AB70" s="212"/>
      <c r="AC70" s="212"/>
      <c r="AD70" s="212"/>
      <c r="AE70" s="212"/>
      <c r="AF70" s="212"/>
      <c r="AG70" s="212"/>
      <c r="AH70" s="204"/>
    </row>
    <row r="71" spans="1:34" ht="15" x14ac:dyDescent="0.2">
      <c r="A71" s="268"/>
      <c r="B71" s="206"/>
      <c r="C71" s="207"/>
      <c r="D71" s="208"/>
      <c r="E71" s="209"/>
      <c r="F71" s="267"/>
      <c r="G71" s="204">
        <f t="shared" si="33"/>
        <v>0</v>
      </c>
      <c r="H71" s="204">
        <f t="shared" si="27"/>
        <v>0</v>
      </c>
      <c r="I71" s="210"/>
      <c r="J71" s="210"/>
      <c r="K71" s="210"/>
      <c r="L71" s="210"/>
      <c r="M71" s="210"/>
      <c r="N71" s="211"/>
      <c r="O71" s="211"/>
      <c r="P71" s="211"/>
      <c r="Q71" s="211"/>
      <c r="R71" s="210"/>
      <c r="S71" s="204">
        <f t="shared" si="24"/>
        <v>0</v>
      </c>
      <c r="T71" s="210"/>
      <c r="U71" s="212"/>
      <c r="V71" s="212"/>
      <c r="W71" s="212"/>
      <c r="X71" s="212"/>
      <c r="Y71" s="212"/>
      <c r="Z71" s="204">
        <f t="shared" si="19"/>
        <v>0</v>
      </c>
      <c r="AA71" s="212"/>
      <c r="AB71" s="212"/>
      <c r="AC71" s="212"/>
      <c r="AD71" s="218"/>
      <c r="AE71" s="212"/>
      <c r="AF71" s="212"/>
      <c r="AG71" s="212"/>
      <c r="AH71" s="204"/>
    </row>
    <row r="72" spans="1:34" s="214" customFormat="1" x14ac:dyDescent="0.25">
      <c r="A72" s="268"/>
      <c r="B72" s="206"/>
      <c r="C72" s="207"/>
      <c r="D72" s="208"/>
      <c r="E72" s="209"/>
      <c r="F72" s="267"/>
      <c r="G72" s="204">
        <f t="shared" si="33"/>
        <v>0</v>
      </c>
      <c r="H72" s="204">
        <f t="shared" si="27"/>
        <v>0</v>
      </c>
      <c r="I72" s="210"/>
      <c r="J72" s="210"/>
      <c r="K72" s="210"/>
      <c r="L72" s="210"/>
      <c r="M72" s="210"/>
      <c r="N72" s="211"/>
      <c r="O72" s="211"/>
      <c r="P72" s="211"/>
      <c r="Q72" s="211"/>
      <c r="R72" s="210"/>
      <c r="S72" s="204">
        <f t="shared" si="24"/>
        <v>0</v>
      </c>
      <c r="T72" s="204"/>
      <c r="U72" s="215"/>
      <c r="V72" s="215"/>
      <c r="W72" s="215"/>
      <c r="X72" s="215"/>
      <c r="Y72" s="215"/>
      <c r="Z72" s="204">
        <f t="shared" si="19"/>
        <v>0</v>
      </c>
      <c r="AA72" s="215"/>
      <c r="AB72" s="215"/>
      <c r="AC72" s="215"/>
      <c r="AD72" s="216"/>
      <c r="AE72" s="215"/>
      <c r="AF72" s="215"/>
      <c r="AG72" s="215"/>
      <c r="AH72" s="204"/>
    </row>
    <row r="73" spans="1:34" s="222" customFormat="1" ht="15.75" hidden="1" customHeight="1" x14ac:dyDescent="0.25">
      <c r="A73" s="220"/>
      <c r="B73" s="702" t="s">
        <v>342</v>
      </c>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221"/>
      <c r="AB73" s="221"/>
      <c r="AC73" s="221"/>
      <c r="AD73" s="221"/>
      <c r="AE73" s="221"/>
      <c r="AF73" s="221"/>
      <c r="AG73" s="221"/>
      <c r="AH73" s="265" t="s">
        <v>343</v>
      </c>
    </row>
    <row r="74" spans="1:34" ht="28.5" x14ac:dyDescent="0.2">
      <c r="A74" s="261">
        <v>8</v>
      </c>
      <c r="B74" s="241" t="s">
        <v>109</v>
      </c>
      <c r="C74" s="207"/>
      <c r="D74" s="208"/>
      <c r="E74" s="209"/>
      <c r="F74" s="267"/>
      <c r="G74" s="204">
        <f t="shared" ref="G74:G134" si="34">H74+S74+Z74</f>
        <v>41003890</v>
      </c>
      <c r="H74" s="204">
        <f t="shared" ref="H74:H134" si="35">SUM(I74:R74)</f>
        <v>0</v>
      </c>
      <c r="I74" s="204">
        <f>SUM(I75:I78)</f>
        <v>0</v>
      </c>
      <c r="J74" s="204">
        <f t="shared" ref="J74:AG74" si="36">SUM(J75:J78)</f>
        <v>0</v>
      </c>
      <c r="K74" s="204">
        <f t="shared" si="36"/>
        <v>0</v>
      </c>
      <c r="L74" s="204">
        <f t="shared" si="36"/>
        <v>0</v>
      </c>
      <c r="M74" s="204">
        <f t="shared" si="36"/>
        <v>0</v>
      </c>
      <c r="N74" s="204">
        <f t="shared" si="36"/>
        <v>0</v>
      </c>
      <c r="O74" s="204">
        <f t="shared" si="36"/>
        <v>0</v>
      </c>
      <c r="P74" s="204">
        <f t="shared" si="36"/>
        <v>0</v>
      </c>
      <c r="Q74" s="204">
        <f t="shared" si="36"/>
        <v>0</v>
      </c>
      <c r="R74" s="204">
        <f t="shared" si="36"/>
        <v>0</v>
      </c>
      <c r="S74" s="204">
        <f t="shared" si="24"/>
        <v>41003890</v>
      </c>
      <c r="T74" s="204">
        <f t="shared" si="36"/>
        <v>0</v>
      </c>
      <c r="U74" s="204">
        <f t="shared" si="36"/>
        <v>0</v>
      </c>
      <c r="V74" s="204">
        <f t="shared" si="36"/>
        <v>30095800</v>
      </c>
      <c r="W74" s="204">
        <f t="shared" si="36"/>
        <v>10908090</v>
      </c>
      <c r="X74" s="204">
        <f t="shared" si="36"/>
        <v>0</v>
      </c>
      <c r="Y74" s="204">
        <f t="shared" si="36"/>
        <v>0</v>
      </c>
      <c r="Z74" s="204">
        <f t="shared" si="19"/>
        <v>0</v>
      </c>
      <c r="AA74" s="204">
        <f t="shared" si="36"/>
        <v>0</v>
      </c>
      <c r="AB74" s="204">
        <f t="shared" si="36"/>
        <v>0</v>
      </c>
      <c r="AC74" s="204">
        <f t="shared" si="36"/>
        <v>0</v>
      </c>
      <c r="AD74" s="204">
        <f t="shared" si="36"/>
        <v>0</v>
      </c>
      <c r="AE74" s="204">
        <f t="shared" si="36"/>
        <v>0</v>
      </c>
      <c r="AF74" s="204">
        <f t="shared" si="36"/>
        <v>0</v>
      </c>
      <c r="AG74" s="204">
        <f t="shared" si="36"/>
        <v>0</v>
      </c>
      <c r="AH74" s="204">
        <f t="shared" ref="AH74:AH134" si="37">AI74+AT74+BA74</f>
        <v>0</v>
      </c>
    </row>
    <row r="75" spans="1:34" ht="30" x14ac:dyDescent="0.2">
      <c r="A75" s="268" t="s">
        <v>250</v>
      </c>
      <c r="B75" s="206" t="s">
        <v>419</v>
      </c>
      <c r="C75" s="207">
        <v>43580</v>
      </c>
      <c r="D75" s="208" t="str">
        <f>B74</f>
        <v>Sở Nông nghiệp &amp; PTNT TP Hải Phòng</v>
      </c>
      <c r="E75" s="209"/>
      <c r="F75" s="267" t="s">
        <v>420</v>
      </c>
      <c r="G75" s="204">
        <f t="shared" si="34"/>
        <v>10908090</v>
      </c>
      <c r="H75" s="204">
        <f t="shared" si="35"/>
        <v>0</v>
      </c>
      <c r="I75" s="210"/>
      <c r="J75" s="210"/>
      <c r="K75" s="210"/>
      <c r="L75" s="210"/>
      <c r="M75" s="210"/>
      <c r="N75" s="211"/>
      <c r="O75" s="211"/>
      <c r="P75" s="211"/>
      <c r="Q75" s="211"/>
      <c r="R75" s="210"/>
      <c r="S75" s="204">
        <f t="shared" si="24"/>
        <v>10908090</v>
      </c>
      <c r="T75" s="210"/>
      <c r="U75" s="212"/>
      <c r="V75" s="212"/>
      <c r="W75" s="212">
        <v>10908090</v>
      </c>
      <c r="X75" s="212"/>
      <c r="Y75" s="212"/>
      <c r="Z75" s="204">
        <f t="shared" si="19"/>
        <v>0</v>
      </c>
      <c r="AA75" s="212"/>
      <c r="AB75" s="212"/>
      <c r="AC75" s="212"/>
      <c r="AD75" s="212"/>
      <c r="AE75" s="212"/>
      <c r="AF75" s="212"/>
      <c r="AG75" s="212"/>
      <c r="AH75" s="204"/>
    </row>
    <row r="76" spans="1:34" ht="30" x14ac:dyDescent="0.2">
      <c r="A76" s="268" t="s">
        <v>234</v>
      </c>
      <c r="B76" s="206" t="s">
        <v>421</v>
      </c>
      <c r="C76" s="207">
        <v>43579</v>
      </c>
      <c r="D76" s="208" t="str">
        <f>D75</f>
        <v>Sở Nông nghiệp &amp; PTNT TP Hải Phòng</v>
      </c>
      <c r="E76" s="267" t="s">
        <v>378</v>
      </c>
      <c r="F76" s="267" t="s">
        <v>422</v>
      </c>
      <c r="G76" s="204">
        <f t="shared" si="34"/>
        <v>30095800</v>
      </c>
      <c r="H76" s="204">
        <f t="shared" si="35"/>
        <v>0</v>
      </c>
      <c r="I76" s="210"/>
      <c r="J76" s="210"/>
      <c r="K76" s="210"/>
      <c r="L76" s="210"/>
      <c r="M76" s="210"/>
      <c r="N76" s="211"/>
      <c r="O76" s="211"/>
      <c r="P76" s="211"/>
      <c r="Q76" s="211"/>
      <c r="R76" s="210"/>
      <c r="S76" s="204">
        <f t="shared" si="24"/>
        <v>30095800</v>
      </c>
      <c r="T76" s="210"/>
      <c r="U76" s="212"/>
      <c r="V76" s="212">
        <v>30095800</v>
      </c>
      <c r="W76" s="212"/>
      <c r="X76" s="212"/>
      <c r="Y76" s="212"/>
      <c r="Z76" s="204">
        <f t="shared" si="19"/>
        <v>0</v>
      </c>
      <c r="AA76" s="212"/>
      <c r="AB76" s="212"/>
      <c r="AC76" s="212"/>
      <c r="AD76" s="218"/>
      <c r="AE76" s="212"/>
      <c r="AF76" s="212"/>
      <c r="AG76" s="212"/>
      <c r="AH76" s="204"/>
    </row>
    <row r="77" spans="1:34" s="214" customFormat="1" x14ac:dyDescent="0.25">
      <c r="A77" s="268"/>
      <c r="B77" s="206"/>
      <c r="C77" s="207"/>
      <c r="D77" s="208"/>
      <c r="E77" s="267"/>
      <c r="F77" s="267"/>
      <c r="G77" s="204">
        <f t="shared" si="34"/>
        <v>0</v>
      </c>
      <c r="H77" s="204">
        <f t="shared" si="35"/>
        <v>0</v>
      </c>
      <c r="I77" s="210"/>
      <c r="J77" s="210"/>
      <c r="K77" s="210"/>
      <c r="L77" s="210"/>
      <c r="M77" s="210"/>
      <c r="N77" s="211"/>
      <c r="O77" s="211"/>
      <c r="P77" s="211"/>
      <c r="Q77" s="211"/>
      <c r="R77" s="210"/>
      <c r="S77" s="204">
        <f t="shared" si="24"/>
        <v>0</v>
      </c>
      <c r="T77" s="204"/>
      <c r="U77" s="215"/>
      <c r="V77" s="215"/>
      <c r="W77" s="215"/>
      <c r="X77" s="215"/>
      <c r="Y77" s="215"/>
      <c r="Z77" s="204">
        <f t="shared" si="19"/>
        <v>0</v>
      </c>
      <c r="AA77" s="215"/>
      <c r="AB77" s="215"/>
      <c r="AC77" s="215"/>
      <c r="AD77" s="216"/>
      <c r="AE77" s="215"/>
      <c r="AF77" s="215"/>
      <c r="AG77" s="215"/>
      <c r="AH77" s="204"/>
    </row>
    <row r="78" spans="1:34" ht="15" x14ac:dyDescent="0.2">
      <c r="A78" s="268"/>
      <c r="B78" s="206"/>
      <c r="C78" s="207"/>
      <c r="D78" s="208"/>
      <c r="E78" s="209"/>
      <c r="F78" s="267"/>
      <c r="G78" s="204">
        <f t="shared" si="34"/>
        <v>0</v>
      </c>
      <c r="H78" s="204">
        <f t="shared" si="35"/>
        <v>0</v>
      </c>
      <c r="I78" s="210"/>
      <c r="J78" s="210"/>
      <c r="K78" s="210"/>
      <c r="L78" s="210"/>
      <c r="M78" s="210"/>
      <c r="N78" s="211"/>
      <c r="O78" s="211"/>
      <c r="P78" s="211"/>
      <c r="Q78" s="211"/>
      <c r="R78" s="210"/>
      <c r="S78" s="204">
        <f t="shared" si="24"/>
        <v>0</v>
      </c>
      <c r="T78" s="210"/>
      <c r="U78" s="212"/>
      <c r="V78" s="212"/>
      <c r="W78" s="212"/>
      <c r="X78" s="212"/>
      <c r="Y78" s="212"/>
      <c r="Z78" s="204">
        <f t="shared" si="19"/>
        <v>0</v>
      </c>
      <c r="AA78" s="212"/>
      <c r="AB78" s="212"/>
      <c r="AC78" s="212"/>
      <c r="AD78" s="212"/>
      <c r="AE78" s="212"/>
      <c r="AF78" s="212"/>
      <c r="AG78" s="212"/>
      <c r="AH78" s="204"/>
    </row>
    <row r="79" spans="1:34" ht="28.5" x14ac:dyDescent="0.2">
      <c r="A79" s="261">
        <v>9</v>
      </c>
      <c r="B79" s="241" t="s">
        <v>111</v>
      </c>
      <c r="C79" s="207"/>
      <c r="D79" s="208"/>
      <c r="E79" s="209"/>
      <c r="F79" s="267"/>
      <c r="G79" s="204">
        <f t="shared" si="34"/>
        <v>80519543</v>
      </c>
      <c r="H79" s="204">
        <f t="shared" si="35"/>
        <v>0</v>
      </c>
      <c r="I79" s="204">
        <f>SUM(I80:I84)</f>
        <v>0</v>
      </c>
      <c r="J79" s="204">
        <f t="shared" ref="J79:AG79" si="38">SUM(J80:J84)</f>
        <v>0</v>
      </c>
      <c r="K79" s="204">
        <f t="shared" si="38"/>
        <v>0</v>
      </c>
      <c r="L79" s="204">
        <f t="shared" si="38"/>
        <v>0</v>
      </c>
      <c r="M79" s="204">
        <f t="shared" si="38"/>
        <v>0</v>
      </c>
      <c r="N79" s="204">
        <f t="shared" si="38"/>
        <v>0</v>
      </c>
      <c r="O79" s="204">
        <f t="shared" si="38"/>
        <v>0</v>
      </c>
      <c r="P79" s="204">
        <f t="shared" si="38"/>
        <v>0</v>
      </c>
      <c r="Q79" s="204">
        <f t="shared" si="38"/>
        <v>0</v>
      </c>
      <c r="R79" s="204">
        <f t="shared" si="38"/>
        <v>0</v>
      </c>
      <c r="S79" s="204">
        <f t="shared" si="24"/>
        <v>80519543</v>
      </c>
      <c r="T79" s="204">
        <f t="shared" si="38"/>
        <v>71120543</v>
      </c>
      <c r="U79" s="204">
        <f t="shared" si="38"/>
        <v>0</v>
      </c>
      <c r="V79" s="204">
        <f t="shared" si="38"/>
        <v>0</v>
      </c>
      <c r="W79" s="204">
        <f t="shared" si="38"/>
        <v>9399000</v>
      </c>
      <c r="X79" s="204">
        <f t="shared" si="38"/>
        <v>0</v>
      </c>
      <c r="Y79" s="204">
        <f t="shared" si="38"/>
        <v>0</v>
      </c>
      <c r="Z79" s="204">
        <f t="shared" si="19"/>
        <v>0</v>
      </c>
      <c r="AA79" s="204">
        <f t="shared" si="38"/>
        <v>0</v>
      </c>
      <c r="AB79" s="204">
        <f t="shared" si="38"/>
        <v>0</v>
      </c>
      <c r="AC79" s="204">
        <f t="shared" si="38"/>
        <v>0</v>
      </c>
      <c r="AD79" s="204">
        <f t="shared" si="38"/>
        <v>0</v>
      </c>
      <c r="AE79" s="204">
        <f t="shared" si="38"/>
        <v>0</v>
      </c>
      <c r="AF79" s="204">
        <f t="shared" si="38"/>
        <v>0</v>
      </c>
      <c r="AG79" s="204">
        <f t="shared" si="38"/>
        <v>0</v>
      </c>
      <c r="AH79" s="204">
        <f t="shared" si="37"/>
        <v>0</v>
      </c>
    </row>
    <row r="80" spans="1:34" ht="15" customHeight="1" x14ac:dyDescent="0.2">
      <c r="A80" s="268" t="s">
        <v>250</v>
      </c>
      <c r="B80" s="206" t="s">
        <v>376</v>
      </c>
      <c r="C80" s="207">
        <v>43463</v>
      </c>
      <c r="D80" s="703" t="s">
        <v>377</v>
      </c>
      <c r="E80" s="703" t="s">
        <v>378</v>
      </c>
      <c r="F80" s="706" t="s">
        <v>379</v>
      </c>
      <c r="G80" s="204">
        <f t="shared" si="34"/>
        <v>51380000</v>
      </c>
      <c r="H80" s="204">
        <f t="shared" si="35"/>
        <v>0</v>
      </c>
      <c r="I80" s="210"/>
      <c r="J80" s="210"/>
      <c r="K80" s="210"/>
      <c r="L80" s="210"/>
      <c r="M80" s="210"/>
      <c r="N80" s="211"/>
      <c r="O80" s="211"/>
      <c r="P80" s="211"/>
      <c r="Q80" s="211"/>
      <c r="R80" s="210"/>
      <c r="S80" s="204">
        <f t="shared" si="24"/>
        <v>51380000</v>
      </c>
      <c r="T80" s="212">
        <v>51380000</v>
      </c>
      <c r="U80" s="212"/>
      <c r="V80" s="212"/>
      <c r="W80" s="212"/>
      <c r="X80" s="212"/>
      <c r="Y80" s="212"/>
      <c r="Z80" s="204">
        <f t="shared" si="19"/>
        <v>0</v>
      </c>
      <c r="AA80" s="212"/>
      <c r="AB80" s="212"/>
      <c r="AC80" s="212"/>
      <c r="AD80" s="218"/>
      <c r="AE80" s="212"/>
      <c r="AF80" s="212"/>
      <c r="AG80" s="212"/>
      <c r="AH80" s="204"/>
    </row>
    <row r="81" spans="1:34" ht="15" customHeight="1" x14ac:dyDescent="0.2">
      <c r="A81" s="268" t="s">
        <v>234</v>
      </c>
      <c r="B81" s="206" t="s">
        <v>380</v>
      </c>
      <c r="C81" s="207">
        <v>43463</v>
      </c>
      <c r="D81" s="704"/>
      <c r="E81" s="704"/>
      <c r="F81" s="705"/>
      <c r="G81" s="204">
        <f t="shared" si="34"/>
        <v>19740543</v>
      </c>
      <c r="H81" s="204">
        <f t="shared" si="35"/>
        <v>0</v>
      </c>
      <c r="I81" s="210"/>
      <c r="J81" s="210"/>
      <c r="K81" s="210"/>
      <c r="L81" s="210"/>
      <c r="M81" s="210"/>
      <c r="N81" s="211"/>
      <c r="O81" s="211"/>
      <c r="P81" s="211"/>
      <c r="Q81" s="211"/>
      <c r="R81" s="210"/>
      <c r="S81" s="204">
        <f t="shared" si="24"/>
        <v>19740543</v>
      </c>
      <c r="T81" s="210">
        <v>19740543</v>
      </c>
      <c r="U81" s="212"/>
      <c r="V81" s="212"/>
      <c r="W81" s="212"/>
      <c r="X81" s="212"/>
      <c r="Y81" s="212"/>
      <c r="Z81" s="204">
        <f t="shared" si="19"/>
        <v>0</v>
      </c>
      <c r="AA81" s="212"/>
      <c r="AB81" s="212"/>
      <c r="AC81" s="212"/>
      <c r="AD81" s="218"/>
      <c r="AE81" s="212"/>
      <c r="AF81" s="212"/>
      <c r="AG81" s="212"/>
      <c r="AH81" s="204"/>
    </row>
    <row r="82" spans="1:34" ht="30" x14ac:dyDescent="0.2">
      <c r="A82" s="268" t="s">
        <v>235</v>
      </c>
      <c r="B82" s="206" t="s">
        <v>426</v>
      </c>
      <c r="C82" s="207">
        <v>43497</v>
      </c>
      <c r="D82" s="705"/>
      <c r="E82" s="705" t="s">
        <v>378</v>
      </c>
      <c r="F82" s="267" t="s">
        <v>420</v>
      </c>
      <c r="G82" s="204">
        <f t="shared" si="34"/>
        <v>9399000</v>
      </c>
      <c r="H82" s="204">
        <f t="shared" si="35"/>
        <v>0</v>
      </c>
      <c r="I82" s="210"/>
      <c r="J82" s="210"/>
      <c r="K82" s="210"/>
      <c r="L82" s="210"/>
      <c r="M82" s="210"/>
      <c r="N82" s="211"/>
      <c r="O82" s="211"/>
      <c r="P82" s="211"/>
      <c r="Q82" s="211"/>
      <c r="R82" s="210"/>
      <c r="S82" s="204">
        <f t="shared" si="24"/>
        <v>9399000</v>
      </c>
      <c r="T82" s="210"/>
      <c r="U82" s="212"/>
      <c r="V82" s="212"/>
      <c r="W82" s="212">
        <v>9399000</v>
      </c>
      <c r="X82" s="212"/>
      <c r="Y82" s="212"/>
      <c r="Z82" s="204">
        <f t="shared" si="19"/>
        <v>0</v>
      </c>
      <c r="AA82" s="212"/>
      <c r="AB82" s="212"/>
      <c r="AC82" s="212"/>
      <c r="AD82" s="218"/>
      <c r="AE82" s="212"/>
      <c r="AF82" s="212"/>
      <c r="AG82" s="212"/>
      <c r="AH82" s="204"/>
    </row>
    <row r="83" spans="1:34" ht="15" x14ac:dyDescent="0.2">
      <c r="A83" s="268"/>
      <c r="B83" s="206"/>
      <c r="C83" s="207"/>
      <c r="D83" s="208"/>
      <c r="E83" s="267"/>
      <c r="F83" s="267"/>
      <c r="G83" s="204">
        <f t="shared" si="34"/>
        <v>0</v>
      </c>
      <c r="H83" s="204">
        <f t="shared" si="35"/>
        <v>0</v>
      </c>
      <c r="I83" s="210"/>
      <c r="J83" s="210"/>
      <c r="K83" s="210"/>
      <c r="L83" s="210"/>
      <c r="M83" s="210"/>
      <c r="N83" s="211"/>
      <c r="O83" s="211"/>
      <c r="P83" s="211"/>
      <c r="Q83" s="211"/>
      <c r="R83" s="210"/>
      <c r="S83" s="204">
        <f t="shared" si="24"/>
        <v>0</v>
      </c>
      <c r="T83" s="210"/>
      <c r="U83" s="212"/>
      <c r="V83" s="212"/>
      <c r="W83" s="212"/>
      <c r="X83" s="212"/>
      <c r="Y83" s="212"/>
      <c r="Z83" s="204">
        <f t="shared" si="19"/>
        <v>0</v>
      </c>
      <c r="AA83" s="212"/>
      <c r="AB83" s="212"/>
      <c r="AC83" s="212"/>
      <c r="AD83" s="218"/>
      <c r="AE83" s="212"/>
      <c r="AF83" s="212"/>
      <c r="AG83" s="212"/>
      <c r="AH83" s="204"/>
    </row>
    <row r="84" spans="1:34" ht="15" x14ac:dyDescent="0.2">
      <c r="A84" s="268"/>
      <c r="B84" s="206"/>
      <c r="C84" s="207"/>
      <c r="D84" s="208"/>
      <c r="E84" s="209"/>
      <c r="F84" s="267"/>
      <c r="G84" s="204">
        <f t="shared" si="34"/>
        <v>0</v>
      </c>
      <c r="H84" s="204">
        <f t="shared" si="35"/>
        <v>0</v>
      </c>
      <c r="I84" s="210"/>
      <c r="J84" s="210"/>
      <c r="K84" s="210"/>
      <c r="L84" s="210"/>
      <c r="M84" s="210"/>
      <c r="N84" s="211"/>
      <c r="O84" s="211"/>
      <c r="P84" s="211"/>
      <c r="Q84" s="211"/>
      <c r="R84" s="210"/>
      <c r="S84" s="204">
        <f t="shared" si="24"/>
        <v>0</v>
      </c>
      <c r="T84" s="210"/>
      <c r="U84" s="212"/>
      <c r="V84" s="212"/>
      <c r="W84" s="212"/>
      <c r="X84" s="212"/>
      <c r="Y84" s="212"/>
      <c r="Z84" s="204">
        <f t="shared" si="19"/>
        <v>0</v>
      </c>
      <c r="AA84" s="212"/>
      <c r="AB84" s="212"/>
      <c r="AC84" s="212"/>
      <c r="AD84" s="218"/>
      <c r="AE84" s="212"/>
      <c r="AF84" s="212"/>
      <c r="AG84" s="212"/>
      <c r="AH84" s="204"/>
    </row>
    <row r="85" spans="1:34" ht="28.5" x14ac:dyDescent="0.2">
      <c r="A85" s="261">
        <v>10</v>
      </c>
      <c r="B85" s="241" t="s">
        <v>113</v>
      </c>
      <c r="C85" s="207"/>
      <c r="D85" s="208"/>
      <c r="E85" s="209"/>
      <c r="F85" s="267"/>
      <c r="G85" s="204">
        <f t="shared" si="34"/>
        <v>0</v>
      </c>
      <c r="H85" s="204">
        <f t="shared" si="35"/>
        <v>0</v>
      </c>
      <c r="I85" s="204">
        <f>SUM(I86:I88)</f>
        <v>0</v>
      </c>
      <c r="J85" s="204">
        <f t="shared" ref="J85:AG85" si="39">SUM(J86:J88)</f>
        <v>0</v>
      </c>
      <c r="K85" s="204">
        <f t="shared" si="39"/>
        <v>0</v>
      </c>
      <c r="L85" s="204">
        <f t="shared" si="39"/>
        <v>0</v>
      </c>
      <c r="M85" s="204">
        <f t="shared" si="39"/>
        <v>0</v>
      </c>
      <c r="N85" s="204">
        <f t="shared" si="39"/>
        <v>0</v>
      </c>
      <c r="O85" s="204">
        <f t="shared" si="39"/>
        <v>0</v>
      </c>
      <c r="P85" s="204">
        <f t="shared" si="39"/>
        <v>0</v>
      </c>
      <c r="Q85" s="204">
        <f t="shared" si="39"/>
        <v>0</v>
      </c>
      <c r="R85" s="204">
        <f t="shared" si="39"/>
        <v>0</v>
      </c>
      <c r="S85" s="204">
        <f t="shared" si="24"/>
        <v>0</v>
      </c>
      <c r="T85" s="204">
        <f t="shared" si="39"/>
        <v>0</v>
      </c>
      <c r="U85" s="204">
        <f t="shared" si="39"/>
        <v>0</v>
      </c>
      <c r="V85" s="204">
        <f t="shared" si="39"/>
        <v>0</v>
      </c>
      <c r="W85" s="204">
        <f t="shared" si="39"/>
        <v>0</v>
      </c>
      <c r="X85" s="204">
        <f t="shared" si="39"/>
        <v>0</v>
      </c>
      <c r="Y85" s="204">
        <f t="shared" si="39"/>
        <v>0</v>
      </c>
      <c r="Z85" s="204">
        <f t="shared" si="19"/>
        <v>0</v>
      </c>
      <c r="AA85" s="204">
        <f t="shared" si="39"/>
        <v>0</v>
      </c>
      <c r="AB85" s="204">
        <f t="shared" si="39"/>
        <v>0</v>
      </c>
      <c r="AC85" s="204">
        <f t="shared" si="39"/>
        <v>0</v>
      </c>
      <c r="AD85" s="204">
        <f t="shared" si="39"/>
        <v>0</v>
      </c>
      <c r="AE85" s="204">
        <f t="shared" si="39"/>
        <v>0</v>
      </c>
      <c r="AF85" s="204">
        <f t="shared" si="39"/>
        <v>0</v>
      </c>
      <c r="AG85" s="204">
        <f t="shared" si="39"/>
        <v>0</v>
      </c>
      <c r="AH85" s="204">
        <f t="shared" si="37"/>
        <v>0</v>
      </c>
    </row>
    <row r="86" spans="1:34" ht="15" x14ac:dyDescent="0.2">
      <c r="A86" s="268"/>
      <c r="B86" s="206"/>
      <c r="C86" s="207"/>
      <c r="D86" s="208"/>
      <c r="E86" s="209"/>
      <c r="F86" s="267"/>
      <c r="G86" s="204">
        <f t="shared" si="34"/>
        <v>0</v>
      </c>
      <c r="H86" s="204">
        <f t="shared" si="35"/>
        <v>0</v>
      </c>
      <c r="I86" s="210"/>
      <c r="J86" s="210"/>
      <c r="K86" s="210"/>
      <c r="L86" s="210"/>
      <c r="M86" s="210"/>
      <c r="N86" s="211"/>
      <c r="O86" s="211"/>
      <c r="P86" s="211"/>
      <c r="Q86" s="211"/>
      <c r="R86" s="210"/>
      <c r="S86" s="204">
        <f t="shared" si="24"/>
        <v>0</v>
      </c>
      <c r="T86" s="210"/>
      <c r="U86" s="212"/>
      <c r="V86" s="212"/>
      <c r="W86" s="212"/>
      <c r="X86" s="212"/>
      <c r="Y86" s="212"/>
      <c r="Z86" s="204">
        <f t="shared" si="19"/>
        <v>0</v>
      </c>
      <c r="AA86" s="212"/>
      <c r="AB86" s="212"/>
      <c r="AC86" s="212"/>
      <c r="AD86" s="218"/>
      <c r="AE86" s="212"/>
      <c r="AF86" s="212"/>
      <c r="AG86" s="212"/>
      <c r="AH86" s="204"/>
    </row>
    <row r="87" spans="1:34" ht="15" x14ac:dyDescent="0.2">
      <c r="A87" s="268"/>
      <c r="B87" s="206"/>
      <c r="C87" s="207"/>
      <c r="D87" s="208"/>
      <c r="E87" s="209"/>
      <c r="F87" s="267"/>
      <c r="G87" s="204">
        <f t="shared" si="34"/>
        <v>0</v>
      </c>
      <c r="H87" s="204">
        <f t="shared" si="35"/>
        <v>0</v>
      </c>
      <c r="I87" s="210"/>
      <c r="J87" s="210"/>
      <c r="K87" s="210"/>
      <c r="L87" s="210"/>
      <c r="M87" s="210"/>
      <c r="N87" s="211"/>
      <c r="O87" s="211"/>
      <c r="P87" s="211"/>
      <c r="Q87" s="211"/>
      <c r="R87" s="210"/>
      <c r="S87" s="204">
        <f t="shared" si="24"/>
        <v>0</v>
      </c>
      <c r="T87" s="210"/>
      <c r="U87" s="212"/>
      <c r="V87" s="212"/>
      <c r="W87" s="212"/>
      <c r="X87" s="212"/>
      <c r="Y87" s="212"/>
      <c r="Z87" s="204">
        <f t="shared" si="19"/>
        <v>0</v>
      </c>
      <c r="AA87" s="212"/>
      <c r="AB87" s="212"/>
      <c r="AC87" s="212"/>
      <c r="AD87" s="218"/>
      <c r="AE87" s="212"/>
      <c r="AF87" s="212"/>
      <c r="AG87" s="212"/>
      <c r="AH87" s="204"/>
    </row>
    <row r="88" spans="1:34" ht="15" x14ac:dyDescent="0.2">
      <c r="A88" s="268"/>
      <c r="B88" s="206"/>
      <c r="C88" s="207"/>
      <c r="D88" s="208"/>
      <c r="E88" s="209"/>
      <c r="F88" s="267"/>
      <c r="G88" s="204">
        <f t="shared" si="34"/>
        <v>0</v>
      </c>
      <c r="H88" s="204">
        <f t="shared" si="35"/>
        <v>0</v>
      </c>
      <c r="I88" s="210"/>
      <c r="J88" s="210"/>
      <c r="K88" s="210"/>
      <c r="L88" s="210"/>
      <c r="M88" s="210"/>
      <c r="N88" s="211"/>
      <c r="O88" s="211"/>
      <c r="P88" s="211"/>
      <c r="Q88" s="211"/>
      <c r="R88" s="210"/>
      <c r="S88" s="204">
        <f t="shared" si="24"/>
        <v>0</v>
      </c>
      <c r="T88" s="210"/>
      <c r="U88" s="212"/>
      <c r="V88" s="212"/>
      <c r="W88" s="212"/>
      <c r="X88" s="212"/>
      <c r="Y88" s="212"/>
      <c r="Z88" s="204">
        <f t="shared" si="19"/>
        <v>0</v>
      </c>
      <c r="AA88" s="212"/>
      <c r="AB88" s="212"/>
      <c r="AC88" s="212"/>
      <c r="AD88" s="218"/>
      <c r="AE88" s="212"/>
      <c r="AF88" s="212"/>
      <c r="AG88" s="212"/>
      <c r="AH88" s="204"/>
    </row>
    <row r="89" spans="1:34" ht="28.5" x14ac:dyDescent="0.2">
      <c r="A89" s="261">
        <v>11</v>
      </c>
      <c r="B89" s="241" t="s">
        <v>115</v>
      </c>
      <c r="C89" s="207"/>
      <c r="D89" s="208"/>
      <c r="E89" s="209"/>
      <c r="F89" s="267"/>
      <c r="G89" s="204">
        <f t="shared" si="34"/>
        <v>9794285</v>
      </c>
      <c r="H89" s="204">
        <f t="shared" si="35"/>
        <v>0</v>
      </c>
      <c r="I89" s="204">
        <f t="shared" ref="I89:R89" si="40">SUM(I90:I92)</f>
        <v>0</v>
      </c>
      <c r="J89" s="204">
        <f t="shared" si="40"/>
        <v>0</v>
      </c>
      <c r="K89" s="204">
        <f t="shared" si="40"/>
        <v>0</v>
      </c>
      <c r="L89" s="204">
        <f t="shared" si="40"/>
        <v>0</v>
      </c>
      <c r="M89" s="204">
        <f t="shared" si="40"/>
        <v>0</v>
      </c>
      <c r="N89" s="204">
        <f t="shared" si="40"/>
        <v>0</v>
      </c>
      <c r="O89" s="204">
        <f t="shared" si="40"/>
        <v>0</v>
      </c>
      <c r="P89" s="204">
        <f t="shared" si="40"/>
        <v>0</v>
      </c>
      <c r="Q89" s="204">
        <f t="shared" si="40"/>
        <v>0</v>
      </c>
      <c r="R89" s="204">
        <f t="shared" si="40"/>
        <v>0</v>
      </c>
      <c r="S89" s="204">
        <f t="shared" si="24"/>
        <v>9794285</v>
      </c>
      <c r="T89" s="204">
        <f t="shared" ref="T89:Y89" si="41">SUM(T90:T92)</f>
        <v>0</v>
      </c>
      <c r="U89" s="204">
        <f t="shared" si="41"/>
        <v>0</v>
      </c>
      <c r="V89" s="204">
        <f t="shared" si="41"/>
        <v>0</v>
      </c>
      <c r="W89" s="204">
        <f t="shared" si="41"/>
        <v>9794285</v>
      </c>
      <c r="X89" s="204">
        <f t="shared" si="41"/>
        <v>0</v>
      </c>
      <c r="Y89" s="204">
        <f t="shared" si="41"/>
        <v>0</v>
      </c>
      <c r="Z89" s="204">
        <f t="shared" si="19"/>
        <v>0</v>
      </c>
      <c r="AA89" s="204">
        <f t="shared" ref="AA89:AG89" si="42">SUM(AA90:AA92)</f>
        <v>0</v>
      </c>
      <c r="AB89" s="204">
        <f t="shared" si="42"/>
        <v>0</v>
      </c>
      <c r="AC89" s="204">
        <f t="shared" si="42"/>
        <v>0</v>
      </c>
      <c r="AD89" s="204">
        <f t="shared" si="42"/>
        <v>0</v>
      </c>
      <c r="AE89" s="204">
        <f t="shared" si="42"/>
        <v>0</v>
      </c>
      <c r="AF89" s="204">
        <f t="shared" si="42"/>
        <v>0</v>
      </c>
      <c r="AG89" s="204">
        <f t="shared" si="42"/>
        <v>0</v>
      </c>
      <c r="AH89" s="204">
        <f t="shared" si="37"/>
        <v>0</v>
      </c>
    </row>
    <row r="90" spans="1:34" ht="30" x14ac:dyDescent="0.2">
      <c r="A90" s="268" t="s">
        <v>234</v>
      </c>
      <c r="B90" s="206" t="s">
        <v>392</v>
      </c>
      <c r="C90" s="247" t="s">
        <v>365</v>
      </c>
      <c r="D90" s="208" t="s">
        <v>371</v>
      </c>
      <c r="E90" s="209" t="s">
        <v>347</v>
      </c>
      <c r="F90" s="267" t="s">
        <v>393</v>
      </c>
      <c r="G90" s="204">
        <f t="shared" si="34"/>
        <v>9794285</v>
      </c>
      <c r="H90" s="204">
        <f t="shared" si="35"/>
        <v>0</v>
      </c>
      <c r="I90" s="210"/>
      <c r="J90" s="210"/>
      <c r="K90" s="210"/>
      <c r="L90" s="210"/>
      <c r="M90" s="210"/>
      <c r="N90" s="211"/>
      <c r="O90" s="211"/>
      <c r="P90" s="211"/>
      <c r="Q90" s="211"/>
      <c r="R90" s="210"/>
      <c r="S90" s="204">
        <f t="shared" si="24"/>
        <v>9794285</v>
      </c>
      <c r="T90" s="210"/>
      <c r="U90" s="210"/>
      <c r="V90" s="210"/>
      <c r="W90" s="210">
        <v>9794285</v>
      </c>
      <c r="X90" s="210"/>
      <c r="Y90" s="210"/>
      <c r="Z90" s="204">
        <f t="shared" si="19"/>
        <v>0</v>
      </c>
      <c r="AA90" s="210"/>
      <c r="AB90" s="210"/>
      <c r="AC90" s="210"/>
      <c r="AD90" s="210"/>
      <c r="AE90" s="210"/>
      <c r="AF90" s="210"/>
      <c r="AG90" s="210"/>
      <c r="AH90" s="204"/>
    </row>
    <row r="91" spans="1:34" ht="15" x14ac:dyDescent="0.2">
      <c r="A91" s="268"/>
      <c r="B91" s="206"/>
      <c r="C91" s="207"/>
      <c r="D91" s="208"/>
      <c r="E91" s="209"/>
      <c r="F91" s="267"/>
      <c r="G91" s="204">
        <f t="shared" si="34"/>
        <v>0</v>
      </c>
      <c r="H91" s="204">
        <f t="shared" si="35"/>
        <v>0</v>
      </c>
      <c r="I91" s="210"/>
      <c r="J91" s="210"/>
      <c r="K91" s="210"/>
      <c r="L91" s="210"/>
      <c r="M91" s="210"/>
      <c r="N91" s="211"/>
      <c r="O91" s="211"/>
      <c r="P91" s="211"/>
      <c r="Q91" s="211"/>
      <c r="R91" s="210"/>
      <c r="S91" s="204">
        <f t="shared" si="24"/>
        <v>0</v>
      </c>
      <c r="T91" s="210"/>
      <c r="U91" s="210"/>
      <c r="V91" s="210"/>
      <c r="W91" s="210"/>
      <c r="X91" s="210"/>
      <c r="Y91" s="210"/>
      <c r="Z91" s="204">
        <f t="shared" si="19"/>
        <v>0</v>
      </c>
      <c r="AA91" s="210"/>
      <c r="AB91" s="210"/>
      <c r="AC91" s="210"/>
      <c r="AD91" s="210"/>
      <c r="AE91" s="210"/>
      <c r="AF91" s="210"/>
      <c r="AG91" s="210"/>
      <c r="AH91" s="204"/>
    </row>
    <row r="92" spans="1:34" ht="15" x14ac:dyDescent="0.2">
      <c r="A92" s="268"/>
      <c r="B92" s="206"/>
      <c r="C92" s="207"/>
      <c r="D92" s="208"/>
      <c r="E92" s="209"/>
      <c r="F92" s="267"/>
      <c r="G92" s="204">
        <f t="shared" si="34"/>
        <v>0</v>
      </c>
      <c r="H92" s="204">
        <f t="shared" si="35"/>
        <v>0</v>
      </c>
      <c r="I92" s="210"/>
      <c r="J92" s="210"/>
      <c r="K92" s="210"/>
      <c r="L92" s="210"/>
      <c r="M92" s="210"/>
      <c r="N92" s="211"/>
      <c r="O92" s="211"/>
      <c r="P92" s="211"/>
      <c r="Q92" s="211"/>
      <c r="R92" s="210"/>
      <c r="S92" s="204">
        <f t="shared" si="24"/>
        <v>0</v>
      </c>
      <c r="T92" s="210"/>
      <c r="U92" s="210"/>
      <c r="V92" s="210"/>
      <c r="W92" s="210"/>
      <c r="X92" s="210"/>
      <c r="Y92" s="210"/>
      <c r="Z92" s="204">
        <f t="shared" si="19"/>
        <v>0</v>
      </c>
      <c r="AA92" s="210"/>
      <c r="AB92" s="210"/>
      <c r="AC92" s="210"/>
      <c r="AD92" s="210"/>
      <c r="AE92" s="210"/>
      <c r="AF92" s="210"/>
      <c r="AG92" s="210"/>
      <c r="AH92" s="204">
        <f t="shared" si="37"/>
        <v>0</v>
      </c>
    </row>
    <row r="93" spans="1:34" ht="42.75" x14ac:dyDescent="0.2">
      <c r="A93" s="261">
        <v>12</v>
      </c>
      <c r="B93" s="241" t="s">
        <v>117</v>
      </c>
      <c r="C93" s="207"/>
      <c r="D93" s="208"/>
      <c r="E93" s="209"/>
      <c r="F93" s="267"/>
      <c r="G93" s="204">
        <f t="shared" si="34"/>
        <v>0</v>
      </c>
      <c r="H93" s="204">
        <f t="shared" si="35"/>
        <v>0</v>
      </c>
      <c r="I93" s="204">
        <f>SUM(I94:I96)</f>
        <v>0</v>
      </c>
      <c r="J93" s="204">
        <f t="shared" ref="J93:R93" si="43">SUM(J94:J96)</f>
        <v>0</v>
      </c>
      <c r="K93" s="204">
        <f t="shared" si="43"/>
        <v>0</v>
      </c>
      <c r="L93" s="204">
        <f t="shared" si="43"/>
        <v>0</v>
      </c>
      <c r="M93" s="204">
        <f t="shared" si="43"/>
        <v>0</v>
      </c>
      <c r="N93" s="204">
        <f t="shared" si="43"/>
        <v>0</v>
      </c>
      <c r="O93" s="204">
        <f t="shared" si="43"/>
        <v>0</v>
      </c>
      <c r="P93" s="204">
        <f t="shared" si="43"/>
        <v>0</v>
      </c>
      <c r="Q93" s="204">
        <f t="shared" si="43"/>
        <v>0</v>
      </c>
      <c r="R93" s="204">
        <f t="shared" si="43"/>
        <v>0</v>
      </c>
      <c r="S93" s="204">
        <f t="shared" si="24"/>
        <v>0</v>
      </c>
      <c r="T93" s="204">
        <f t="shared" ref="T93:AH93" si="44">SUM(T94:T96)</f>
        <v>0</v>
      </c>
      <c r="U93" s="204">
        <f t="shared" si="44"/>
        <v>0</v>
      </c>
      <c r="V93" s="204">
        <f t="shared" si="44"/>
        <v>0</v>
      </c>
      <c r="W93" s="204">
        <f t="shared" si="44"/>
        <v>0</v>
      </c>
      <c r="X93" s="204">
        <f t="shared" si="44"/>
        <v>0</v>
      </c>
      <c r="Y93" s="204">
        <f t="shared" si="44"/>
        <v>0</v>
      </c>
      <c r="Z93" s="204">
        <f t="shared" si="19"/>
        <v>0</v>
      </c>
      <c r="AA93" s="204">
        <f t="shared" si="44"/>
        <v>0</v>
      </c>
      <c r="AB93" s="204">
        <f t="shared" si="44"/>
        <v>0</v>
      </c>
      <c r="AC93" s="204">
        <f t="shared" si="44"/>
        <v>0</v>
      </c>
      <c r="AD93" s="204">
        <f t="shared" si="44"/>
        <v>0</v>
      </c>
      <c r="AE93" s="204">
        <f t="shared" si="44"/>
        <v>0</v>
      </c>
      <c r="AF93" s="204">
        <f t="shared" si="44"/>
        <v>0</v>
      </c>
      <c r="AG93" s="204">
        <f t="shared" si="44"/>
        <v>0</v>
      </c>
      <c r="AH93" s="204">
        <f t="shared" si="44"/>
        <v>10165190000</v>
      </c>
    </row>
    <row r="94" spans="1:34" ht="30" x14ac:dyDescent="0.2">
      <c r="A94" s="268" t="s">
        <v>250</v>
      </c>
      <c r="B94" s="206" t="s">
        <v>447</v>
      </c>
      <c r="C94" s="247" t="s">
        <v>448</v>
      </c>
      <c r="D94" s="208" t="s">
        <v>449</v>
      </c>
      <c r="E94" s="209" t="s">
        <v>378</v>
      </c>
      <c r="F94" s="267" t="s">
        <v>450</v>
      </c>
      <c r="G94" s="204">
        <f t="shared" si="34"/>
        <v>0</v>
      </c>
      <c r="H94" s="204">
        <f t="shared" si="35"/>
        <v>0</v>
      </c>
      <c r="I94" s="210"/>
      <c r="J94" s="210"/>
      <c r="K94" s="210"/>
      <c r="L94" s="210"/>
      <c r="M94" s="210"/>
      <c r="N94" s="211"/>
      <c r="O94" s="211"/>
      <c r="P94" s="211"/>
      <c r="Q94" s="211"/>
      <c r="R94" s="210"/>
      <c r="S94" s="204">
        <f t="shared" si="24"/>
        <v>0</v>
      </c>
      <c r="T94" s="210"/>
      <c r="U94" s="210"/>
      <c r="V94" s="210"/>
      <c r="W94" s="210"/>
      <c r="X94" s="210"/>
      <c r="Y94" s="210"/>
      <c r="Z94" s="204">
        <f t="shared" si="19"/>
        <v>0</v>
      </c>
      <c r="AA94" s="210"/>
      <c r="AB94" s="210"/>
      <c r="AC94" s="210"/>
      <c r="AD94" s="210"/>
      <c r="AE94" s="210"/>
      <c r="AF94" s="210"/>
      <c r="AG94" s="210"/>
      <c r="AH94" s="210">
        <v>10165190000</v>
      </c>
    </row>
    <row r="95" spans="1:34" ht="15" x14ac:dyDescent="0.2">
      <c r="A95" s="268"/>
      <c r="B95" s="206"/>
      <c r="C95" s="207"/>
      <c r="D95" s="208"/>
      <c r="E95" s="209"/>
      <c r="F95" s="267"/>
      <c r="G95" s="204">
        <f t="shared" si="34"/>
        <v>0</v>
      </c>
      <c r="H95" s="204">
        <f t="shared" si="35"/>
        <v>0</v>
      </c>
      <c r="I95" s="210"/>
      <c r="J95" s="210"/>
      <c r="K95" s="210"/>
      <c r="L95" s="210"/>
      <c r="M95" s="210"/>
      <c r="N95" s="211"/>
      <c r="O95" s="211"/>
      <c r="P95" s="211"/>
      <c r="Q95" s="211"/>
      <c r="R95" s="210"/>
      <c r="S95" s="204">
        <f t="shared" si="24"/>
        <v>0</v>
      </c>
      <c r="T95" s="210"/>
      <c r="U95" s="210"/>
      <c r="V95" s="210"/>
      <c r="W95" s="210"/>
      <c r="X95" s="210"/>
      <c r="Y95" s="210"/>
      <c r="Z95" s="204">
        <f t="shared" si="19"/>
        <v>0</v>
      </c>
      <c r="AA95" s="210"/>
      <c r="AB95" s="210"/>
      <c r="AC95" s="210"/>
      <c r="AD95" s="210"/>
      <c r="AE95" s="210"/>
      <c r="AF95" s="210"/>
      <c r="AG95" s="210"/>
      <c r="AH95" s="204">
        <f t="shared" si="37"/>
        <v>0</v>
      </c>
    </row>
    <row r="96" spans="1:34" ht="15" x14ac:dyDescent="0.2">
      <c r="A96" s="268"/>
      <c r="B96" s="206"/>
      <c r="C96" s="207"/>
      <c r="D96" s="208"/>
      <c r="E96" s="209"/>
      <c r="F96" s="267"/>
      <c r="G96" s="204">
        <f t="shared" si="34"/>
        <v>0</v>
      </c>
      <c r="H96" s="204">
        <f t="shared" si="35"/>
        <v>0</v>
      </c>
      <c r="I96" s="210"/>
      <c r="J96" s="210"/>
      <c r="K96" s="210"/>
      <c r="L96" s="210"/>
      <c r="M96" s="210"/>
      <c r="N96" s="211"/>
      <c r="O96" s="211"/>
      <c r="P96" s="211"/>
      <c r="Q96" s="211"/>
      <c r="R96" s="210"/>
      <c r="S96" s="204">
        <f t="shared" si="24"/>
        <v>0</v>
      </c>
      <c r="T96" s="210"/>
      <c r="U96" s="210"/>
      <c r="V96" s="210"/>
      <c r="W96" s="210"/>
      <c r="X96" s="210"/>
      <c r="Y96" s="210"/>
      <c r="Z96" s="204">
        <f t="shared" si="19"/>
        <v>0</v>
      </c>
      <c r="AA96" s="210"/>
      <c r="AB96" s="210"/>
      <c r="AC96" s="210"/>
      <c r="AD96" s="210"/>
      <c r="AE96" s="210"/>
      <c r="AF96" s="210"/>
      <c r="AG96" s="210"/>
      <c r="AH96" s="204">
        <f t="shared" si="37"/>
        <v>0</v>
      </c>
    </row>
    <row r="97" spans="1:34" ht="42.75" x14ac:dyDescent="0.2">
      <c r="A97" s="261">
        <v>13</v>
      </c>
      <c r="B97" s="245" t="s">
        <v>119</v>
      </c>
      <c r="C97" s="207"/>
      <c r="D97" s="208"/>
      <c r="E97" s="209"/>
      <c r="F97" s="267"/>
      <c r="G97" s="204">
        <f t="shared" si="34"/>
        <v>0</v>
      </c>
      <c r="H97" s="204">
        <f t="shared" si="35"/>
        <v>0</v>
      </c>
      <c r="I97" s="204">
        <f>SUM(I98:I100)</f>
        <v>0</v>
      </c>
      <c r="J97" s="204">
        <f t="shared" ref="J97:R97" si="45">SUM(J98:J100)</f>
        <v>0</v>
      </c>
      <c r="K97" s="204">
        <f t="shared" si="45"/>
        <v>0</v>
      </c>
      <c r="L97" s="204">
        <f t="shared" si="45"/>
        <v>0</v>
      </c>
      <c r="M97" s="204">
        <f t="shared" si="45"/>
        <v>0</v>
      </c>
      <c r="N97" s="204">
        <f t="shared" si="45"/>
        <v>0</v>
      </c>
      <c r="O97" s="204">
        <f t="shared" si="45"/>
        <v>0</v>
      </c>
      <c r="P97" s="204">
        <f t="shared" si="45"/>
        <v>0</v>
      </c>
      <c r="Q97" s="204">
        <f t="shared" si="45"/>
        <v>0</v>
      </c>
      <c r="R97" s="204">
        <f t="shared" si="45"/>
        <v>0</v>
      </c>
      <c r="S97" s="204">
        <f t="shared" si="24"/>
        <v>0</v>
      </c>
      <c r="T97" s="204">
        <f t="shared" ref="T97:AG97" si="46">SUM(T98:T100)</f>
        <v>0</v>
      </c>
      <c r="U97" s="204">
        <f t="shared" si="46"/>
        <v>0</v>
      </c>
      <c r="V97" s="204">
        <f t="shared" si="46"/>
        <v>0</v>
      </c>
      <c r="W97" s="204">
        <f t="shared" si="46"/>
        <v>0</v>
      </c>
      <c r="X97" s="204">
        <f t="shared" si="46"/>
        <v>0</v>
      </c>
      <c r="Y97" s="204">
        <f t="shared" si="46"/>
        <v>0</v>
      </c>
      <c r="Z97" s="204">
        <f t="shared" si="19"/>
        <v>0</v>
      </c>
      <c r="AA97" s="204">
        <f t="shared" si="46"/>
        <v>0</v>
      </c>
      <c r="AB97" s="204">
        <f t="shared" si="46"/>
        <v>0</v>
      </c>
      <c r="AC97" s="204">
        <f t="shared" si="46"/>
        <v>0</v>
      </c>
      <c r="AD97" s="204">
        <f t="shared" si="46"/>
        <v>0</v>
      </c>
      <c r="AE97" s="204">
        <f t="shared" si="46"/>
        <v>0</v>
      </c>
      <c r="AF97" s="204">
        <f t="shared" si="46"/>
        <v>0</v>
      </c>
      <c r="AG97" s="204">
        <f t="shared" si="46"/>
        <v>0</v>
      </c>
      <c r="AH97" s="204">
        <f t="shared" si="37"/>
        <v>0</v>
      </c>
    </row>
    <row r="98" spans="1:34" ht="15" x14ac:dyDescent="0.2">
      <c r="A98" s="268"/>
      <c r="B98" s="206"/>
      <c r="C98" s="207"/>
      <c r="D98" s="208"/>
      <c r="E98" s="209"/>
      <c r="F98" s="267"/>
      <c r="G98" s="204">
        <f t="shared" si="34"/>
        <v>0</v>
      </c>
      <c r="H98" s="204">
        <f t="shared" si="35"/>
        <v>0</v>
      </c>
      <c r="I98" s="210"/>
      <c r="J98" s="210"/>
      <c r="K98" s="210"/>
      <c r="L98" s="210"/>
      <c r="M98" s="210"/>
      <c r="N98" s="211"/>
      <c r="O98" s="211"/>
      <c r="P98" s="211"/>
      <c r="Q98" s="211"/>
      <c r="R98" s="210"/>
      <c r="S98" s="204">
        <f t="shared" si="24"/>
        <v>0</v>
      </c>
      <c r="T98" s="210"/>
      <c r="U98" s="210"/>
      <c r="V98" s="210"/>
      <c r="W98" s="210"/>
      <c r="X98" s="210"/>
      <c r="Y98" s="210"/>
      <c r="Z98" s="204">
        <f t="shared" si="19"/>
        <v>0</v>
      </c>
      <c r="AA98" s="210"/>
      <c r="AB98" s="210"/>
      <c r="AC98" s="210"/>
      <c r="AD98" s="210"/>
      <c r="AE98" s="210"/>
      <c r="AF98" s="210"/>
      <c r="AG98" s="210"/>
      <c r="AH98" s="204">
        <f t="shared" si="37"/>
        <v>0</v>
      </c>
    </row>
    <row r="99" spans="1:34" ht="15" x14ac:dyDescent="0.2">
      <c r="A99" s="268"/>
      <c r="B99" s="206"/>
      <c r="C99" s="207"/>
      <c r="D99" s="208"/>
      <c r="E99" s="209"/>
      <c r="F99" s="267"/>
      <c r="G99" s="204">
        <f t="shared" si="34"/>
        <v>0</v>
      </c>
      <c r="H99" s="204">
        <f t="shared" si="35"/>
        <v>0</v>
      </c>
      <c r="I99" s="210"/>
      <c r="J99" s="210"/>
      <c r="K99" s="210"/>
      <c r="L99" s="210"/>
      <c r="M99" s="210"/>
      <c r="N99" s="211"/>
      <c r="O99" s="211"/>
      <c r="P99" s="211"/>
      <c r="Q99" s="211"/>
      <c r="R99" s="210"/>
      <c r="S99" s="204">
        <f t="shared" si="24"/>
        <v>0</v>
      </c>
      <c r="T99" s="210"/>
      <c r="U99" s="210"/>
      <c r="V99" s="210"/>
      <c r="W99" s="210"/>
      <c r="X99" s="210"/>
      <c r="Y99" s="210"/>
      <c r="Z99" s="204">
        <f t="shared" si="19"/>
        <v>0</v>
      </c>
      <c r="AA99" s="210"/>
      <c r="AB99" s="210"/>
      <c r="AC99" s="210"/>
      <c r="AD99" s="210"/>
      <c r="AE99" s="210"/>
      <c r="AF99" s="210"/>
      <c r="AG99" s="210"/>
      <c r="AH99" s="204">
        <f t="shared" si="37"/>
        <v>0</v>
      </c>
    </row>
    <row r="100" spans="1:34" s="214" customFormat="1" x14ac:dyDescent="0.25">
      <c r="A100" s="268"/>
      <c r="B100" s="206"/>
      <c r="C100" s="207"/>
      <c r="D100" s="208"/>
      <c r="E100" s="209"/>
      <c r="F100" s="267"/>
      <c r="G100" s="204">
        <f t="shared" si="34"/>
        <v>0</v>
      </c>
      <c r="H100" s="204">
        <f t="shared" si="35"/>
        <v>0</v>
      </c>
      <c r="I100" s="210"/>
      <c r="J100" s="210"/>
      <c r="K100" s="210"/>
      <c r="L100" s="210"/>
      <c r="M100" s="210"/>
      <c r="N100" s="211"/>
      <c r="O100" s="211"/>
      <c r="P100" s="211"/>
      <c r="Q100" s="211"/>
      <c r="R100" s="210"/>
      <c r="S100" s="204">
        <f t="shared" si="24"/>
        <v>0</v>
      </c>
      <c r="T100" s="210"/>
      <c r="U100" s="210"/>
      <c r="V100" s="210"/>
      <c r="W100" s="210"/>
      <c r="X100" s="210"/>
      <c r="Y100" s="210"/>
      <c r="Z100" s="204">
        <f t="shared" si="19"/>
        <v>0</v>
      </c>
      <c r="AA100" s="210"/>
      <c r="AB100" s="210"/>
      <c r="AC100" s="210"/>
      <c r="AD100" s="210"/>
      <c r="AE100" s="210"/>
      <c r="AF100" s="210"/>
      <c r="AG100" s="210"/>
      <c r="AH100" s="204">
        <f t="shared" si="37"/>
        <v>0</v>
      </c>
    </row>
    <row r="101" spans="1:34" ht="57" x14ac:dyDescent="0.2">
      <c r="A101" s="261">
        <v>14</v>
      </c>
      <c r="B101" s="246" t="s">
        <v>120</v>
      </c>
      <c r="C101" s="207"/>
      <c r="D101" s="208"/>
      <c r="E101" s="209"/>
      <c r="F101" s="267"/>
      <c r="G101" s="204">
        <f t="shared" si="34"/>
        <v>1833677000</v>
      </c>
      <c r="H101" s="204">
        <f t="shared" si="35"/>
        <v>0</v>
      </c>
      <c r="I101" s="204">
        <f t="shared" ref="I101:R101" si="47">SUM(I102:I106)</f>
        <v>0</v>
      </c>
      <c r="J101" s="204">
        <f t="shared" si="47"/>
        <v>0</v>
      </c>
      <c r="K101" s="204">
        <f t="shared" si="47"/>
        <v>0</v>
      </c>
      <c r="L101" s="204">
        <f t="shared" si="47"/>
        <v>0</v>
      </c>
      <c r="M101" s="204">
        <f t="shared" si="47"/>
        <v>0</v>
      </c>
      <c r="N101" s="204">
        <f t="shared" si="47"/>
        <v>0</v>
      </c>
      <c r="O101" s="204">
        <f t="shared" si="47"/>
        <v>0</v>
      </c>
      <c r="P101" s="204">
        <f t="shared" si="47"/>
        <v>0</v>
      </c>
      <c r="Q101" s="204">
        <f t="shared" si="47"/>
        <v>0</v>
      </c>
      <c r="R101" s="204">
        <f t="shared" si="47"/>
        <v>0</v>
      </c>
      <c r="S101" s="204">
        <f t="shared" si="24"/>
        <v>0</v>
      </c>
      <c r="T101" s="204">
        <f t="shared" ref="T101:Y101" si="48">SUM(T102:T106)</f>
        <v>0</v>
      </c>
      <c r="U101" s="204">
        <f t="shared" si="48"/>
        <v>0</v>
      </c>
      <c r="V101" s="204">
        <f t="shared" si="48"/>
        <v>0</v>
      </c>
      <c r="W101" s="204">
        <f t="shared" si="48"/>
        <v>0</v>
      </c>
      <c r="X101" s="204">
        <f t="shared" si="48"/>
        <v>0</v>
      </c>
      <c r="Y101" s="204">
        <f t="shared" si="48"/>
        <v>0</v>
      </c>
      <c r="Z101" s="204">
        <f t="shared" si="19"/>
        <v>1833677000</v>
      </c>
      <c r="AA101" s="204">
        <f t="shared" ref="AA101:AG101" si="49">SUM(AA102:AA106)</f>
        <v>0</v>
      </c>
      <c r="AB101" s="204">
        <f t="shared" si="49"/>
        <v>0</v>
      </c>
      <c r="AC101" s="204">
        <f t="shared" si="49"/>
        <v>0</v>
      </c>
      <c r="AD101" s="204">
        <f t="shared" si="49"/>
        <v>0</v>
      </c>
      <c r="AE101" s="204">
        <f t="shared" si="49"/>
        <v>0</v>
      </c>
      <c r="AF101" s="204">
        <f t="shared" si="49"/>
        <v>1833677000</v>
      </c>
      <c r="AG101" s="204">
        <f t="shared" si="49"/>
        <v>0</v>
      </c>
      <c r="AH101" s="204">
        <f t="shared" si="37"/>
        <v>0</v>
      </c>
    </row>
    <row r="102" spans="1:34" ht="120" x14ac:dyDescent="0.2">
      <c r="A102" s="268" t="s">
        <v>234</v>
      </c>
      <c r="B102" s="206" t="s">
        <v>399</v>
      </c>
      <c r="C102" s="207">
        <v>43462</v>
      </c>
      <c r="D102" s="208" t="s">
        <v>403</v>
      </c>
      <c r="E102" s="209"/>
      <c r="F102" s="209" t="s">
        <v>400</v>
      </c>
      <c r="G102" s="204">
        <f t="shared" si="34"/>
        <v>1477700000</v>
      </c>
      <c r="H102" s="204"/>
      <c r="I102" s="210"/>
      <c r="J102" s="210"/>
      <c r="K102" s="210"/>
      <c r="L102" s="210"/>
      <c r="M102" s="210"/>
      <c r="N102" s="211"/>
      <c r="O102" s="211"/>
      <c r="P102" s="211"/>
      <c r="Q102" s="211"/>
      <c r="R102" s="210"/>
      <c r="S102" s="204">
        <f t="shared" si="24"/>
        <v>0</v>
      </c>
      <c r="T102" s="210"/>
      <c r="U102" s="210"/>
      <c r="V102" s="210"/>
      <c r="W102" s="210"/>
      <c r="X102" s="210"/>
      <c r="Y102" s="210"/>
      <c r="Z102" s="204">
        <f t="shared" si="19"/>
        <v>1477700000</v>
      </c>
      <c r="AA102" s="210"/>
      <c r="AB102" s="210"/>
      <c r="AC102" s="210"/>
      <c r="AD102" s="210"/>
      <c r="AE102" s="210"/>
      <c r="AF102" s="210">
        <v>1477700000</v>
      </c>
      <c r="AG102" s="210"/>
      <c r="AH102" s="204">
        <f t="shared" si="37"/>
        <v>0</v>
      </c>
    </row>
    <row r="103" spans="1:34" ht="105" x14ac:dyDescent="0.2">
      <c r="A103" s="268" t="s">
        <v>235</v>
      </c>
      <c r="B103" s="206" t="s">
        <v>401</v>
      </c>
      <c r="C103" s="207">
        <v>43462</v>
      </c>
      <c r="D103" s="208" t="s">
        <v>402</v>
      </c>
      <c r="E103" s="209"/>
      <c r="F103" s="209" t="s">
        <v>400</v>
      </c>
      <c r="G103" s="204">
        <f t="shared" si="34"/>
        <v>62307000</v>
      </c>
      <c r="H103" s="204"/>
      <c r="I103" s="210"/>
      <c r="J103" s="210"/>
      <c r="K103" s="210"/>
      <c r="L103" s="210"/>
      <c r="M103" s="210"/>
      <c r="N103" s="211"/>
      <c r="O103" s="211"/>
      <c r="P103" s="211"/>
      <c r="Q103" s="211"/>
      <c r="R103" s="210"/>
      <c r="S103" s="204">
        <f t="shared" si="24"/>
        <v>0</v>
      </c>
      <c r="T103" s="210"/>
      <c r="U103" s="210"/>
      <c r="V103" s="210"/>
      <c r="W103" s="210"/>
      <c r="X103" s="210"/>
      <c r="Y103" s="210"/>
      <c r="Z103" s="204">
        <f t="shared" si="19"/>
        <v>62307000</v>
      </c>
      <c r="AA103" s="210"/>
      <c r="AB103" s="210"/>
      <c r="AC103" s="210"/>
      <c r="AD103" s="210"/>
      <c r="AE103" s="210"/>
      <c r="AF103" s="210">
        <v>62307000</v>
      </c>
      <c r="AG103" s="210"/>
      <c r="AH103" s="204">
        <f t="shared" si="37"/>
        <v>0</v>
      </c>
    </row>
    <row r="104" spans="1:34" ht="120" x14ac:dyDescent="0.2">
      <c r="A104" s="268" t="s">
        <v>237</v>
      </c>
      <c r="B104" s="206" t="s">
        <v>404</v>
      </c>
      <c r="C104" s="207">
        <v>43455</v>
      </c>
      <c r="D104" s="208" t="s">
        <v>406</v>
      </c>
      <c r="E104" s="209"/>
      <c r="F104" s="267" t="s">
        <v>400</v>
      </c>
      <c r="G104" s="204">
        <f t="shared" si="34"/>
        <v>265150000</v>
      </c>
      <c r="H104" s="204"/>
      <c r="I104" s="210"/>
      <c r="J104" s="210"/>
      <c r="K104" s="210"/>
      <c r="L104" s="210"/>
      <c r="M104" s="210"/>
      <c r="N104" s="211"/>
      <c r="O104" s="211"/>
      <c r="P104" s="211"/>
      <c r="Q104" s="211"/>
      <c r="R104" s="210"/>
      <c r="S104" s="204">
        <f t="shared" si="24"/>
        <v>0</v>
      </c>
      <c r="T104" s="210"/>
      <c r="U104" s="210"/>
      <c r="V104" s="210"/>
      <c r="W104" s="210"/>
      <c r="X104" s="210"/>
      <c r="Y104" s="210"/>
      <c r="Z104" s="204">
        <f t="shared" si="19"/>
        <v>265150000</v>
      </c>
      <c r="AA104" s="210"/>
      <c r="AB104" s="210"/>
      <c r="AC104" s="210"/>
      <c r="AD104" s="210"/>
      <c r="AE104" s="210"/>
      <c r="AF104" s="210">
        <v>265150000</v>
      </c>
      <c r="AG104" s="210"/>
      <c r="AH104" s="204">
        <f t="shared" si="37"/>
        <v>0</v>
      </c>
    </row>
    <row r="105" spans="1:34" ht="105" x14ac:dyDescent="0.2">
      <c r="A105" s="268" t="s">
        <v>239</v>
      </c>
      <c r="B105" s="206" t="s">
        <v>405</v>
      </c>
      <c r="C105" s="207">
        <v>43455</v>
      </c>
      <c r="D105" s="208" t="s">
        <v>407</v>
      </c>
      <c r="E105" s="209"/>
      <c r="F105" s="267" t="s">
        <v>400</v>
      </c>
      <c r="G105" s="204">
        <f t="shared" si="34"/>
        <v>28520000</v>
      </c>
      <c r="H105" s="204">
        <f t="shared" si="35"/>
        <v>0</v>
      </c>
      <c r="I105" s="210"/>
      <c r="J105" s="210"/>
      <c r="K105" s="210"/>
      <c r="L105" s="210"/>
      <c r="M105" s="210"/>
      <c r="N105" s="211"/>
      <c r="O105" s="211"/>
      <c r="P105" s="211"/>
      <c r="Q105" s="211"/>
      <c r="R105" s="210"/>
      <c r="S105" s="204">
        <f t="shared" si="24"/>
        <v>0</v>
      </c>
      <c r="T105" s="210"/>
      <c r="U105" s="210"/>
      <c r="V105" s="210"/>
      <c r="W105" s="210"/>
      <c r="X105" s="210"/>
      <c r="Y105" s="210"/>
      <c r="Z105" s="204">
        <f t="shared" si="19"/>
        <v>28520000</v>
      </c>
      <c r="AA105" s="210"/>
      <c r="AB105" s="210"/>
      <c r="AC105" s="210"/>
      <c r="AD105" s="210"/>
      <c r="AE105" s="210"/>
      <c r="AF105" s="210">
        <v>28520000</v>
      </c>
      <c r="AG105" s="210"/>
      <c r="AH105" s="204">
        <f t="shared" si="37"/>
        <v>0</v>
      </c>
    </row>
    <row r="106" spans="1:34" ht="15" x14ac:dyDescent="0.2">
      <c r="A106" s="268"/>
      <c r="B106" s="206"/>
      <c r="C106" s="207"/>
      <c r="D106" s="208"/>
      <c r="E106" s="209"/>
      <c r="F106" s="267"/>
      <c r="G106" s="204">
        <f t="shared" si="34"/>
        <v>0</v>
      </c>
      <c r="H106" s="204">
        <f t="shared" si="35"/>
        <v>0</v>
      </c>
      <c r="I106" s="210"/>
      <c r="J106" s="210"/>
      <c r="K106" s="210"/>
      <c r="L106" s="210"/>
      <c r="M106" s="210"/>
      <c r="N106" s="211"/>
      <c r="O106" s="211"/>
      <c r="P106" s="211"/>
      <c r="Q106" s="211"/>
      <c r="R106" s="210"/>
      <c r="S106" s="204">
        <f t="shared" si="24"/>
        <v>0</v>
      </c>
      <c r="T106" s="210"/>
      <c r="U106" s="210"/>
      <c r="V106" s="210"/>
      <c r="W106" s="210"/>
      <c r="X106" s="210"/>
      <c r="Y106" s="210"/>
      <c r="Z106" s="204">
        <f t="shared" si="19"/>
        <v>0</v>
      </c>
      <c r="AA106" s="210"/>
      <c r="AB106" s="210"/>
      <c r="AC106" s="210"/>
      <c r="AD106" s="210"/>
      <c r="AE106" s="210"/>
      <c r="AF106" s="210"/>
      <c r="AG106" s="210"/>
      <c r="AH106" s="204">
        <f t="shared" si="37"/>
        <v>0</v>
      </c>
    </row>
    <row r="107" spans="1:34" ht="42.75" x14ac:dyDescent="0.2">
      <c r="A107" s="261">
        <v>15</v>
      </c>
      <c r="B107" s="246" t="s">
        <v>121</v>
      </c>
      <c r="C107" s="207"/>
      <c r="D107" s="208"/>
      <c r="E107" s="209"/>
      <c r="F107" s="267"/>
      <c r="G107" s="204">
        <f t="shared" si="34"/>
        <v>0</v>
      </c>
      <c r="H107" s="204">
        <f t="shared" si="35"/>
        <v>0</v>
      </c>
      <c r="I107" s="204">
        <f>SUM(I108:I110)</f>
        <v>0</v>
      </c>
      <c r="J107" s="204">
        <f t="shared" ref="J107:R107" si="50">SUM(J108:J110)</f>
        <v>0</v>
      </c>
      <c r="K107" s="204">
        <f t="shared" si="50"/>
        <v>0</v>
      </c>
      <c r="L107" s="204">
        <f t="shared" si="50"/>
        <v>0</v>
      </c>
      <c r="M107" s="204">
        <f t="shared" si="50"/>
        <v>0</v>
      </c>
      <c r="N107" s="204">
        <f t="shared" si="50"/>
        <v>0</v>
      </c>
      <c r="O107" s="204">
        <f t="shared" si="50"/>
        <v>0</v>
      </c>
      <c r="P107" s="204">
        <f t="shared" si="50"/>
        <v>0</v>
      </c>
      <c r="Q107" s="204">
        <f t="shared" si="50"/>
        <v>0</v>
      </c>
      <c r="R107" s="204">
        <f t="shared" si="50"/>
        <v>0</v>
      </c>
      <c r="S107" s="204">
        <f t="shared" si="24"/>
        <v>0</v>
      </c>
      <c r="T107" s="204">
        <f t="shared" ref="T107:AG107" si="51">SUM(T108:T110)</f>
        <v>0</v>
      </c>
      <c r="U107" s="204">
        <f t="shared" si="51"/>
        <v>0</v>
      </c>
      <c r="V107" s="204">
        <f t="shared" si="51"/>
        <v>0</v>
      </c>
      <c r="W107" s="204">
        <f t="shared" si="51"/>
        <v>0</v>
      </c>
      <c r="X107" s="204">
        <f t="shared" si="51"/>
        <v>0</v>
      </c>
      <c r="Y107" s="204">
        <f t="shared" si="51"/>
        <v>0</v>
      </c>
      <c r="Z107" s="204">
        <f t="shared" si="19"/>
        <v>0</v>
      </c>
      <c r="AA107" s="204">
        <f t="shared" si="51"/>
        <v>0</v>
      </c>
      <c r="AB107" s="204">
        <f t="shared" si="51"/>
        <v>0</v>
      </c>
      <c r="AC107" s="204">
        <f t="shared" si="51"/>
        <v>0</v>
      </c>
      <c r="AD107" s="204">
        <f t="shared" si="51"/>
        <v>0</v>
      </c>
      <c r="AE107" s="204">
        <f t="shared" si="51"/>
        <v>0</v>
      </c>
      <c r="AF107" s="204">
        <f t="shared" si="51"/>
        <v>0</v>
      </c>
      <c r="AG107" s="204">
        <f t="shared" si="51"/>
        <v>0</v>
      </c>
      <c r="AH107" s="204">
        <f t="shared" si="37"/>
        <v>0</v>
      </c>
    </row>
    <row r="108" spans="1:34" ht="15" x14ac:dyDescent="0.2">
      <c r="A108" s="268"/>
      <c r="B108" s="206"/>
      <c r="C108" s="207"/>
      <c r="D108" s="208"/>
      <c r="E108" s="209"/>
      <c r="F108" s="267"/>
      <c r="G108" s="204">
        <f t="shared" si="34"/>
        <v>0</v>
      </c>
      <c r="H108" s="204">
        <f t="shared" si="35"/>
        <v>0</v>
      </c>
      <c r="I108" s="210"/>
      <c r="J108" s="210"/>
      <c r="K108" s="210"/>
      <c r="L108" s="210"/>
      <c r="M108" s="210"/>
      <c r="N108" s="211"/>
      <c r="O108" s="211"/>
      <c r="P108" s="211"/>
      <c r="Q108" s="211"/>
      <c r="R108" s="210"/>
      <c r="S108" s="204">
        <f t="shared" si="24"/>
        <v>0</v>
      </c>
      <c r="T108" s="210"/>
      <c r="U108" s="210"/>
      <c r="V108" s="210"/>
      <c r="W108" s="210"/>
      <c r="X108" s="210"/>
      <c r="Y108" s="210"/>
      <c r="Z108" s="204">
        <f t="shared" si="19"/>
        <v>0</v>
      </c>
      <c r="AA108" s="210"/>
      <c r="AB108" s="210"/>
      <c r="AC108" s="210"/>
      <c r="AD108" s="210"/>
      <c r="AE108" s="210"/>
      <c r="AF108" s="210"/>
      <c r="AG108" s="210"/>
      <c r="AH108" s="204">
        <f t="shared" si="37"/>
        <v>0</v>
      </c>
    </row>
    <row r="109" spans="1:34" ht="15" x14ac:dyDescent="0.2">
      <c r="A109" s="268"/>
      <c r="B109" s="206"/>
      <c r="C109" s="207"/>
      <c r="D109" s="208"/>
      <c r="E109" s="209"/>
      <c r="F109" s="267"/>
      <c r="G109" s="204">
        <f t="shared" si="34"/>
        <v>0</v>
      </c>
      <c r="H109" s="204">
        <f t="shared" si="35"/>
        <v>0</v>
      </c>
      <c r="I109" s="210"/>
      <c r="J109" s="210"/>
      <c r="K109" s="210"/>
      <c r="L109" s="210"/>
      <c r="M109" s="210"/>
      <c r="N109" s="211"/>
      <c r="O109" s="211"/>
      <c r="P109" s="211"/>
      <c r="Q109" s="211"/>
      <c r="R109" s="210"/>
      <c r="S109" s="204">
        <f t="shared" si="24"/>
        <v>0</v>
      </c>
      <c r="T109" s="210"/>
      <c r="U109" s="210"/>
      <c r="V109" s="210"/>
      <c r="W109" s="210"/>
      <c r="X109" s="210"/>
      <c r="Y109" s="210"/>
      <c r="Z109" s="204">
        <f t="shared" si="19"/>
        <v>0</v>
      </c>
      <c r="AA109" s="210"/>
      <c r="AB109" s="210"/>
      <c r="AC109" s="210"/>
      <c r="AD109" s="210"/>
      <c r="AE109" s="210"/>
      <c r="AF109" s="210"/>
      <c r="AG109" s="210"/>
      <c r="AH109" s="204">
        <f t="shared" si="37"/>
        <v>0</v>
      </c>
    </row>
    <row r="110" spans="1:34" ht="15" x14ac:dyDescent="0.2">
      <c r="A110" s="268"/>
      <c r="B110" s="206"/>
      <c r="C110" s="207"/>
      <c r="D110" s="208"/>
      <c r="E110" s="209"/>
      <c r="F110" s="267"/>
      <c r="G110" s="204">
        <f t="shared" si="34"/>
        <v>0</v>
      </c>
      <c r="H110" s="204">
        <f t="shared" si="35"/>
        <v>0</v>
      </c>
      <c r="I110" s="210"/>
      <c r="J110" s="210"/>
      <c r="K110" s="210"/>
      <c r="L110" s="210"/>
      <c r="M110" s="210"/>
      <c r="N110" s="211"/>
      <c r="O110" s="211"/>
      <c r="P110" s="211"/>
      <c r="Q110" s="211"/>
      <c r="R110" s="210"/>
      <c r="S110" s="204">
        <f t="shared" si="24"/>
        <v>0</v>
      </c>
      <c r="T110" s="210"/>
      <c r="U110" s="210"/>
      <c r="V110" s="210"/>
      <c r="W110" s="210"/>
      <c r="X110" s="210"/>
      <c r="Y110" s="210"/>
      <c r="Z110" s="204">
        <f t="shared" si="19"/>
        <v>0</v>
      </c>
      <c r="AA110" s="210"/>
      <c r="AB110" s="210"/>
      <c r="AC110" s="210"/>
      <c r="AD110" s="210"/>
      <c r="AE110" s="210"/>
      <c r="AF110" s="210"/>
      <c r="AG110" s="210"/>
      <c r="AH110" s="204">
        <f t="shared" si="37"/>
        <v>0</v>
      </c>
    </row>
    <row r="111" spans="1:34" ht="42.75" x14ac:dyDescent="0.2">
      <c r="A111" s="261">
        <v>16</v>
      </c>
      <c r="B111" s="245" t="s">
        <v>122</v>
      </c>
      <c r="C111" s="207"/>
      <c r="D111" s="208"/>
      <c r="E111" s="209"/>
      <c r="F111" s="267"/>
      <c r="G111" s="204">
        <f t="shared" si="34"/>
        <v>1171918000</v>
      </c>
      <c r="H111" s="204">
        <f t="shared" si="35"/>
        <v>0</v>
      </c>
      <c r="I111" s="204">
        <f>SUM(I112:I114)</f>
        <v>0</v>
      </c>
      <c r="J111" s="204">
        <f t="shared" ref="J111:AH111" si="52">SUM(J112:J114)</f>
        <v>0</v>
      </c>
      <c r="K111" s="204">
        <f t="shared" si="52"/>
        <v>0</v>
      </c>
      <c r="L111" s="204">
        <f t="shared" si="52"/>
        <v>0</v>
      </c>
      <c r="M111" s="204">
        <f t="shared" si="52"/>
        <v>0</v>
      </c>
      <c r="N111" s="204">
        <f t="shared" si="52"/>
        <v>0</v>
      </c>
      <c r="O111" s="204">
        <f t="shared" si="52"/>
        <v>0</v>
      </c>
      <c r="P111" s="204">
        <f t="shared" si="52"/>
        <v>0</v>
      </c>
      <c r="Q111" s="204">
        <f t="shared" si="52"/>
        <v>0</v>
      </c>
      <c r="R111" s="204">
        <f t="shared" si="52"/>
        <v>0</v>
      </c>
      <c r="S111" s="204">
        <f t="shared" si="52"/>
        <v>0</v>
      </c>
      <c r="T111" s="204">
        <f t="shared" si="52"/>
        <v>0</v>
      </c>
      <c r="U111" s="204">
        <f t="shared" si="52"/>
        <v>0</v>
      </c>
      <c r="V111" s="204">
        <f t="shared" si="52"/>
        <v>0</v>
      </c>
      <c r="W111" s="204">
        <f t="shared" si="52"/>
        <v>0</v>
      </c>
      <c r="X111" s="204">
        <f t="shared" si="52"/>
        <v>0</v>
      </c>
      <c r="Y111" s="204">
        <f t="shared" si="52"/>
        <v>0</v>
      </c>
      <c r="Z111" s="204">
        <f t="shared" si="52"/>
        <v>1171918000</v>
      </c>
      <c r="AA111" s="204">
        <f t="shared" si="52"/>
        <v>0</v>
      </c>
      <c r="AB111" s="204">
        <f t="shared" si="52"/>
        <v>0</v>
      </c>
      <c r="AC111" s="204">
        <f t="shared" si="52"/>
        <v>0</v>
      </c>
      <c r="AD111" s="204">
        <f t="shared" si="52"/>
        <v>89398000</v>
      </c>
      <c r="AE111" s="204">
        <f t="shared" si="52"/>
        <v>0</v>
      </c>
      <c r="AF111" s="204">
        <f t="shared" si="52"/>
        <v>1082520000</v>
      </c>
      <c r="AG111" s="204">
        <f t="shared" si="52"/>
        <v>0</v>
      </c>
      <c r="AH111" s="204">
        <f t="shared" si="52"/>
        <v>0</v>
      </c>
    </row>
    <row r="112" spans="1:34" ht="30" x14ac:dyDescent="0.2">
      <c r="A112" s="268" t="s">
        <v>234</v>
      </c>
      <c r="B112" s="206" t="s">
        <v>412</v>
      </c>
      <c r="C112" s="207"/>
      <c r="D112" s="208" t="s">
        <v>413</v>
      </c>
      <c r="E112" s="209"/>
      <c r="F112" s="267"/>
      <c r="G112" s="204">
        <f t="shared" si="34"/>
        <v>823390000</v>
      </c>
      <c r="H112" s="204">
        <f t="shared" si="35"/>
        <v>0</v>
      </c>
      <c r="I112" s="210"/>
      <c r="J112" s="210"/>
      <c r="K112" s="210"/>
      <c r="L112" s="210"/>
      <c r="M112" s="210"/>
      <c r="N112" s="211"/>
      <c r="O112" s="211"/>
      <c r="P112" s="211"/>
      <c r="Q112" s="211"/>
      <c r="R112" s="210"/>
      <c r="S112" s="204">
        <f t="shared" si="24"/>
        <v>0</v>
      </c>
      <c r="T112" s="210"/>
      <c r="U112" s="210"/>
      <c r="V112" s="210"/>
      <c r="W112" s="210"/>
      <c r="X112" s="210"/>
      <c r="Y112" s="210"/>
      <c r="Z112" s="204">
        <f t="shared" si="19"/>
        <v>823390000</v>
      </c>
      <c r="AA112" s="210"/>
      <c r="AB112" s="210"/>
      <c r="AC112" s="210"/>
      <c r="AD112" s="210">
        <v>20866000</v>
      </c>
      <c r="AE112" s="210"/>
      <c r="AF112" s="210">
        <v>802524000</v>
      </c>
      <c r="AG112" s="210"/>
      <c r="AH112" s="204">
        <f t="shared" si="37"/>
        <v>0</v>
      </c>
    </row>
    <row r="113" spans="1:34" ht="30" x14ac:dyDescent="0.2">
      <c r="A113" s="268" t="s">
        <v>235</v>
      </c>
      <c r="B113" s="206" t="s">
        <v>412</v>
      </c>
      <c r="C113" s="207"/>
      <c r="D113" s="208" t="s">
        <v>414</v>
      </c>
      <c r="E113" s="209"/>
      <c r="F113" s="267"/>
      <c r="G113" s="204">
        <f t="shared" si="34"/>
        <v>348528000</v>
      </c>
      <c r="H113" s="204">
        <f t="shared" si="35"/>
        <v>0</v>
      </c>
      <c r="I113" s="210"/>
      <c r="J113" s="210"/>
      <c r="K113" s="210"/>
      <c r="L113" s="210"/>
      <c r="M113" s="210"/>
      <c r="N113" s="211"/>
      <c r="O113" s="211"/>
      <c r="P113" s="211"/>
      <c r="Q113" s="211"/>
      <c r="R113" s="210"/>
      <c r="S113" s="204">
        <f t="shared" si="24"/>
        <v>0</v>
      </c>
      <c r="T113" s="210"/>
      <c r="U113" s="210"/>
      <c r="V113" s="210"/>
      <c r="W113" s="210"/>
      <c r="X113" s="210"/>
      <c r="Y113" s="210"/>
      <c r="Z113" s="204">
        <f t="shared" si="19"/>
        <v>348528000</v>
      </c>
      <c r="AA113" s="210"/>
      <c r="AB113" s="210"/>
      <c r="AC113" s="210"/>
      <c r="AD113" s="210">
        <v>68532000</v>
      </c>
      <c r="AE113" s="210"/>
      <c r="AF113" s="210">
        <v>279996000</v>
      </c>
      <c r="AG113" s="210"/>
      <c r="AH113" s="204">
        <f t="shared" si="37"/>
        <v>0</v>
      </c>
    </row>
    <row r="114" spans="1:34" ht="15" x14ac:dyDescent="0.2">
      <c r="A114" s="268"/>
      <c r="B114" s="206"/>
      <c r="C114" s="207"/>
      <c r="D114" s="208"/>
      <c r="E114" s="209"/>
      <c r="F114" s="267"/>
      <c r="G114" s="204">
        <f t="shared" si="34"/>
        <v>0</v>
      </c>
      <c r="H114" s="204">
        <f t="shared" si="35"/>
        <v>0</v>
      </c>
      <c r="I114" s="210"/>
      <c r="J114" s="210"/>
      <c r="K114" s="210"/>
      <c r="L114" s="210"/>
      <c r="M114" s="210"/>
      <c r="N114" s="211"/>
      <c r="O114" s="211"/>
      <c r="P114" s="211"/>
      <c r="Q114" s="211"/>
      <c r="R114" s="210"/>
      <c r="S114" s="204">
        <f t="shared" si="24"/>
        <v>0</v>
      </c>
      <c r="T114" s="210"/>
      <c r="U114" s="210"/>
      <c r="V114" s="210"/>
      <c r="W114" s="210"/>
      <c r="X114" s="210"/>
      <c r="Y114" s="210"/>
      <c r="Z114" s="204">
        <f t="shared" si="19"/>
        <v>0</v>
      </c>
      <c r="AA114" s="210"/>
      <c r="AB114" s="210"/>
      <c r="AC114" s="210"/>
      <c r="AD114" s="210"/>
      <c r="AE114" s="210"/>
      <c r="AF114" s="210"/>
      <c r="AG114" s="210"/>
      <c r="AH114" s="204">
        <f t="shared" si="37"/>
        <v>0</v>
      </c>
    </row>
    <row r="115" spans="1:34" ht="28.5" x14ac:dyDescent="0.2">
      <c r="A115" s="261">
        <v>17</v>
      </c>
      <c r="B115" s="245" t="s">
        <v>369</v>
      </c>
      <c r="C115" s="207"/>
      <c r="D115" s="208"/>
      <c r="E115" s="209"/>
      <c r="F115" s="267"/>
      <c r="G115" s="204">
        <f t="shared" si="34"/>
        <v>34085000</v>
      </c>
      <c r="H115" s="204">
        <f t="shared" si="35"/>
        <v>0</v>
      </c>
      <c r="I115" s="204">
        <f>SUM(I116:I118)</f>
        <v>0</v>
      </c>
      <c r="J115" s="204">
        <f t="shared" ref="J115:R115" si="53">SUM(J116:J118)</f>
        <v>0</v>
      </c>
      <c r="K115" s="204">
        <f t="shared" si="53"/>
        <v>0</v>
      </c>
      <c r="L115" s="204">
        <f t="shared" si="53"/>
        <v>0</v>
      </c>
      <c r="M115" s="204">
        <f t="shared" si="53"/>
        <v>0</v>
      </c>
      <c r="N115" s="204">
        <f t="shared" si="53"/>
        <v>0</v>
      </c>
      <c r="O115" s="204">
        <f t="shared" si="53"/>
        <v>0</v>
      </c>
      <c r="P115" s="204">
        <f t="shared" si="53"/>
        <v>0</v>
      </c>
      <c r="Q115" s="204">
        <f t="shared" si="53"/>
        <v>0</v>
      </c>
      <c r="R115" s="204">
        <f t="shared" si="53"/>
        <v>0</v>
      </c>
      <c r="S115" s="204">
        <f t="shared" ref="S115:S153" si="54">SUM(T115:Y115)</f>
        <v>0</v>
      </c>
      <c r="T115" s="204">
        <f t="shared" ref="T115:Y115" si="55">SUM(T116:T118)</f>
        <v>0</v>
      </c>
      <c r="U115" s="204">
        <f t="shared" si="55"/>
        <v>0</v>
      </c>
      <c r="V115" s="204">
        <f t="shared" si="55"/>
        <v>0</v>
      </c>
      <c r="W115" s="204">
        <f t="shared" si="55"/>
        <v>0</v>
      </c>
      <c r="X115" s="204">
        <f t="shared" si="55"/>
        <v>0</v>
      </c>
      <c r="Y115" s="204">
        <f t="shared" si="55"/>
        <v>0</v>
      </c>
      <c r="Z115" s="204">
        <f t="shared" ref="Z115:Z153" si="56">SUM(AA115:AF115)</f>
        <v>34085000</v>
      </c>
      <c r="AA115" s="204">
        <f t="shared" ref="AA115:AF115" si="57">SUM(AA116:AA118)</f>
        <v>0</v>
      </c>
      <c r="AB115" s="204">
        <f t="shared" si="57"/>
        <v>0</v>
      </c>
      <c r="AC115" s="204">
        <f t="shared" si="57"/>
        <v>0</v>
      </c>
      <c r="AD115" s="204">
        <f t="shared" si="57"/>
        <v>34085000</v>
      </c>
      <c r="AE115" s="204">
        <f t="shared" si="57"/>
        <v>0</v>
      </c>
      <c r="AF115" s="204">
        <f t="shared" si="57"/>
        <v>0</v>
      </c>
      <c r="AG115" s="204"/>
      <c r="AH115" s="204">
        <f t="shared" si="37"/>
        <v>0</v>
      </c>
    </row>
    <row r="116" spans="1:34" ht="90" x14ac:dyDescent="0.2">
      <c r="A116" s="268" t="s">
        <v>250</v>
      </c>
      <c r="B116" s="206" t="s">
        <v>396</v>
      </c>
      <c r="C116" s="207">
        <v>43416</v>
      </c>
      <c r="D116" s="208" t="s">
        <v>397</v>
      </c>
      <c r="E116" s="209"/>
      <c r="F116" s="267" t="s">
        <v>398</v>
      </c>
      <c r="G116" s="204">
        <f t="shared" si="34"/>
        <v>34085000</v>
      </c>
      <c r="H116" s="204">
        <f t="shared" si="35"/>
        <v>0</v>
      </c>
      <c r="I116" s="210"/>
      <c r="J116" s="210"/>
      <c r="K116" s="210"/>
      <c r="L116" s="210"/>
      <c r="M116" s="210"/>
      <c r="N116" s="211"/>
      <c r="O116" s="211"/>
      <c r="P116" s="211"/>
      <c r="Q116" s="211"/>
      <c r="R116" s="210"/>
      <c r="S116" s="204">
        <f t="shared" si="54"/>
        <v>0</v>
      </c>
      <c r="T116" s="210"/>
      <c r="U116" s="210"/>
      <c r="V116" s="210"/>
      <c r="W116" s="210"/>
      <c r="X116" s="210"/>
      <c r="Y116" s="210"/>
      <c r="Z116" s="204">
        <f t="shared" si="56"/>
        <v>34085000</v>
      </c>
      <c r="AA116" s="210"/>
      <c r="AB116" s="210"/>
      <c r="AC116" s="210"/>
      <c r="AD116" s="210">
        <v>34085000</v>
      </c>
      <c r="AE116" s="210"/>
      <c r="AF116" s="210"/>
      <c r="AG116" s="210"/>
      <c r="AH116" s="204">
        <f t="shared" si="37"/>
        <v>0</v>
      </c>
    </row>
    <row r="117" spans="1:34" ht="15" x14ac:dyDescent="0.2">
      <c r="A117" s="268"/>
      <c r="B117" s="206"/>
      <c r="C117" s="207"/>
      <c r="D117" s="208"/>
      <c r="E117" s="209"/>
      <c r="F117" s="267"/>
      <c r="G117" s="204">
        <f t="shared" si="34"/>
        <v>0</v>
      </c>
      <c r="H117" s="204">
        <f t="shared" si="35"/>
        <v>0</v>
      </c>
      <c r="I117" s="210"/>
      <c r="J117" s="210"/>
      <c r="K117" s="210"/>
      <c r="L117" s="210"/>
      <c r="M117" s="210"/>
      <c r="N117" s="211"/>
      <c r="O117" s="211"/>
      <c r="P117" s="211"/>
      <c r="Q117" s="211"/>
      <c r="R117" s="210"/>
      <c r="S117" s="204">
        <f t="shared" si="54"/>
        <v>0</v>
      </c>
      <c r="T117" s="210"/>
      <c r="U117" s="210"/>
      <c r="V117" s="210"/>
      <c r="W117" s="210"/>
      <c r="X117" s="210"/>
      <c r="Y117" s="210"/>
      <c r="Z117" s="204">
        <f t="shared" si="56"/>
        <v>0</v>
      </c>
      <c r="AA117" s="210"/>
      <c r="AB117" s="210"/>
      <c r="AC117" s="210"/>
      <c r="AD117" s="210"/>
      <c r="AE117" s="210"/>
      <c r="AF117" s="210"/>
      <c r="AG117" s="210"/>
      <c r="AH117" s="204">
        <f t="shared" si="37"/>
        <v>0</v>
      </c>
    </row>
    <row r="118" spans="1:34" ht="15" x14ac:dyDescent="0.2">
      <c r="A118" s="268"/>
      <c r="B118" s="206"/>
      <c r="C118" s="207"/>
      <c r="D118" s="208"/>
      <c r="E118" s="209"/>
      <c r="F118" s="267"/>
      <c r="G118" s="204">
        <f t="shared" si="34"/>
        <v>0</v>
      </c>
      <c r="H118" s="204">
        <f t="shared" si="35"/>
        <v>0</v>
      </c>
      <c r="I118" s="210"/>
      <c r="J118" s="210"/>
      <c r="K118" s="210"/>
      <c r="L118" s="210"/>
      <c r="M118" s="210"/>
      <c r="N118" s="211"/>
      <c r="O118" s="211"/>
      <c r="P118" s="211"/>
      <c r="Q118" s="211"/>
      <c r="R118" s="210"/>
      <c r="S118" s="204">
        <f t="shared" si="54"/>
        <v>0</v>
      </c>
      <c r="T118" s="210"/>
      <c r="U118" s="210"/>
      <c r="V118" s="210"/>
      <c r="W118" s="210"/>
      <c r="X118" s="210"/>
      <c r="Y118" s="210"/>
      <c r="Z118" s="204">
        <f t="shared" si="56"/>
        <v>0</v>
      </c>
      <c r="AA118" s="210"/>
      <c r="AB118" s="210"/>
      <c r="AC118" s="210"/>
      <c r="AD118" s="210"/>
      <c r="AE118" s="210"/>
      <c r="AF118" s="210"/>
      <c r="AG118" s="210"/>
      <c r="AH118" s="204">
        <f t="shared" si="37"/>
        <v>0</v>
      </c>
    </row>
    <row r="119" spans="1:34" ht="114" x14ac:dyDescent="0.2">
      <c r="A119" s="261">
        <v>18</v>
      </c>
      <c r="B119" s="245" t="s">
        <v>389</v>
      </c>
      <c r="C119" s="207"/>
      <c r="D119" s="208"/>
      <c r="E119" s="209"/>
      <c r="F119" s="267"/>
      <c r="G119" s="204">
        <f t="shared" si="34"/>
        <v>1964185000</v>
      </c>
      <c r="H119" s="204">
        <f t="shared" si="35"/>
        <v>0</v>
      </c>
      <c r="I119" s="204">
        <f>SUM(I120:I122)</f>
        <v>0</v>
      </c>
      <c r="J119" s="204">
        <f t="shared" ref="J119:R119" si="58">SUM(J120:J122)</f>
        <v>0</v>
      </c>
      <c r="K119" s="204">
        <f t="shared" si="58"/>
        <v>0</v>
      </c>
      <c r="L119" s="204">
        <f t="shared" si="58"/>
        <v>0</v>
      </c>
      <c r="M119" s="204">
        <f t="shared" si="58"/>
        <v>0</v>
      </c>
      <c r="N119" s="204">
        <f t="shared" si="58"/>
        <v>0</v>
      </c>
      <c r="O119" s="204">
        <f t="shared" si="58"/>
        <v>0</v>
      </c>
      <c r="P119" s="204">
        <f t="shared" si="58"/>
        <v>0</v>
      </c>
      <c r="Q119" s="204">
        <f t="shared" si="58"/>
        <v>0</v>
      </c>
      <c r="R119" s="204">
        <f t="shared" si="58"/>
        <v>0</v>
      </c>
      <c r="S119" s="204">
        <f t="shared" si="54"/>
        <v>0</v>
      </c>
      <c r="T119" s="204">
        <f t="shared" ref="T119:Y119" si="59">SUM(T120:T122)</f>
        <v>0</v>
      </c>
      <c r="U119" s="204">
        <f t="shared" si="59"/>
        <v>0</v>
      </c>
      <c r="V119" s="204">
        <f t="shared" si="59"/>
        <v>0</v>
      </c>
      <c r="W119" s="204">
        <f t="shared" si="59"/>
        <v>0</v>
      </c>
      <c r="X119" s="204">
        <f t="shared" si="59"/>
        <v>0</v>
      </c>
      <c r="Y119" s="204">
        <f t="shared" si="59"/>
        <v>0</v>
      </c>
      <c r="Z119" s="204">
        <f t="shared" si="56"/>
        <v>1964185000</v>
      </c>
      <c r="AA119" s="204">
        <f t="shared" ref="AA119:AF119" si="60">SUM(AA120:AA122)</f>
        <v>0</v>
      </c>
      <c r="AB119" s="204">
        <f t="shared" si="60"/>
        <v>0</v>
      </c>
      <c r="AC119" s="204">
        <f t="shared" si="60"/>
        <v>0</v>
      </c>
      <c r="AD119" s="204">
        <f t="shared" si="60"/>
        <v>84207000</v>
      </c>
      <c r="AE119" s="204">
        <f t="shared" si="60"/>
        <v>0</v>
      </c>
      <c r="AF119" s="204">
        <f t="shared" si="60"/>
        <v>1879978000</v>
      </c>
      <c r="AG119" s="204"/>
      <c r="AH119" s="204">
        <f t="shared" si="37"/>
        <v>0</v>
      </c>
    </row>
    <row r="120" spans="1:34" ht="15" x14ac:dyDescent="0.2">
      <c r="A120" s="268" t="s">
        <v>250</v>
      </c>
      <c r="B120" s="206" t="s">
        <v>408</v>
      </c>
      <c r="C120" s="207">
        <v>43459</v>
      </c>
      <c r="D120" s="208" t="e">
        <f>'PB03'!#REF!</f>
        <v>#REF!</v>
      </c>
      <c r="E120" s="209"/>
      <c r="F120" s="267"/>
      <c r="G120" s="204">
        <f t="shared" si="34"/>
        <v>1964185000</v>
      </c>
      <c r="H120" s="204">
        <f t="shared" si="35"/>
        <v>0</v>
      </c>
      <c r="I120" s="210"/>
      <c r="J120" s="210"/>
      <c r="K120" s="210"/>
      <c r="L120" s="210"/>
      <c r="M120" s="210"/>
      <c r="N120" s="211"/>
      <c r="O120" s="211"/>
      <c r="P120" s="211"/>
      <c r="Q120" s="211"/>
      <c r="R120" s="210"/>
      <c r="S120" s="204">
        <f t="shared" si="54"/>
        <v>0</v>
      </c>
      <c r="T120" s="210"/>
      <c r="U120" s="210"/>
      <c r="V120" s="210"/>
      <c r="W120" s="210"/>
      <c r="X120" s="210"/>
      <c r="Y120" s="210"/>
      <c r="Z120" s="204">
        <f t="shared" si="56"/>
        <v>1964185000</v>
      </c>
      <c r="AA120" s="210"/>
      <c r="AB120" s="210"/>
      <c r="AC120" s="210"/>
      <c r="AD120" s="210">
        <v>84207000</v>
      </c>
      <c r="AE120" s="210"/>
      <c r="AF120" s="210">
        <v>1879978000</v>
      </c>
      <c r="AG120" s="210"/>
      <c r="AH120" s="204">
        <f t="shared" si="37"/>
        <v>0</v>
      </c>
    </row>
    <row r="121" spans="1:34" ht="15" x14ac:dyDescent="0.2">
      <c r="A121" s="268"/>
      <c r="B121" s="206"/>
      <c r="C121" s="207"/>
      <c r="D121" s="208"/>
      <c r="E121" s="209"/>
      <c r="F121" s="267"/>
      <c r="G121" s="204">
        <f t="shared" si="34"/>
        <v>0</v>
      </c>
      <c r="H121" s="204">
        <f t="shared" si="35"/>
        <v>0</v>
      </c>
      <c r="I121" s="210"/>
      <c r="J121" s="210"/>
      <c r="K121" s="210"/>
      <c r="L121" s="210"/>
      <c r="M121" s="210"/>
      <c r="N121" s="211"/>
      <c r="O121" s="211"/>
      <c r="P121" s="211"/>
      <c r="Q121" s="211"/>
      <c r="R121" s="210"/>
      <c r="S121" s="204">
        <f t="shared" si="54"/>
        <v>0</v>
      </c>
      <c r="T121" s="210"/>
      <c r="U121" s="210"/>
      <c r="V121" s="210"/>
      <c r="W121" s="210"/>
      <c r="X121" s="210"/>
      <c r="Y121" s="210"/>
      <c r="Z121" s="204">
        <f t="shared" si="56"/>
        <v>0</v>
      </c>
      <c r="AA121" s="210"/>
      <c r="AB121" s="210"/>
      <c r="AC121" s="210"/>
      <c r="AD121" s="210"/>
      <c r="AE121" s="210"/>
      <c r="AF121" s="210"/>
      <c r="AG121" s="210"/>
      <c r="AH121" s="204">
        <f t="shared" si="37"/>
        <v>0</v>
      </c>
    </row>
    <row r="122" spans="1:34" ht="15" x14ac:dyDescent="0.2">
      <c r="A122" s="268"/>
      <c r="B122" s="206"/>
      <c r="C122" s="207"/>
      <c r="D122" s="208"/>
      <c r="E122" s="209"/>
      <c r="F122" s="267"/>
      <c r="G122" s="204">
        <f t="shared" si="34"/>
        <v>0</v>
      </c>
      <c r="H122" s="204">
        <f t="shared" si="35"/>
        <v>0</v>
      </c>
      <c r="I122" s="210"/>
      <c r="J122" s="210"/>
      <c r="K122" s="210"/>
      <c r="L122" s="210"/>
      <c r="M122" s="210"/>
      <c r="N122" s="211"/>
      <c r="O122" s="211"/>
      <c r="P122" s="211"/>
      <c r="Q122" s="211"/>
      <c r="R122" s="210"/>
      <c r="S122" s="204">
        <f t="shared" si="54"/>
        <v>0</v>
      </c>
      <c r="T122" s="210"/>
      <c r="U122" s="210"/>
      <c r="V122" s="210"/>
      <c r="W122" s="210"/>
      <c r="X122" s="210"/>
      <c r="Y122" s="210"/>
      <c r="Z122" s="204">
        <f t="shared" si="56"/>
        <v>0</v>
      </c>
      <c r="AA122" s="210"/>
      <c r="AB122" s="210"/>
      <c r="AC122" s="210"/>
      <c r="AD122" s="210"/>
      <c r="AE122" s="210"/>
      <c r="AF122" s="210"/>
      <c r="AG122" s="210"/>
      <c r="AH122" s="204">
        <f t="shared" si="37"/>
        <v>0</v>
      </c>
    </row>
    <row r="123" spans="1:34" ht="171" x14ac:dyDescent="0.2">
      <c r="A123" s="261">
        <v>18</v>
      </c>
      <c r="B123" s="252" t="s">
        <v>390</v>
      </c>
      <c r="C123" s="207"/>
      <c r="D123" s="208"/>
      <c r="E123" s="209"/>
      <c r="F123" s="267"/>
      <c r="G123" s="204">
        <f t="shared" si="34"/>
        <v>2020964000</v>
      </c>
      <c r="H123" s="204">
        <f t="shared" si="35"/>
        <v>0</v>
      </c>
      <c r="I123" s="204">
        <f>SUM(I124:I126)</f>
        <v>0</v>
      </c>
      <c r="J123" s="204">
        <f t="shared" ref="J123:R123" si="61">SUM(J124:J126)</f>
        <v>0</v>
      </c>
      <c r="K123" s="204">
        <f t="shared" si="61"/>
        <v>0</v>
      </c>
      <c r="L123" s="204">
        <f t="shared" si="61"/>
        <v>0</v>
      </c>
      <c r="M123" s="204">
        <f t="shared" si="61"/>
        <v>0</v>
      </c>
      <c r="N123" s="204">
        <f t="shared" si="61"/>
        <v>0</v>
      </c>
      <c r="O123" s="204">
        <f t="shared" si="61"/>
        <v>0</v>
      </c>
      <c r="P123" s="204">
        <f t="shared" si="61"/>
        <v>0</v>
      </c>
      <c r="Q123" s="204">
        <f t="shared" si="61"/>
        <v>0</v>
      </c>
      <c r="R123" s="204">
        <f t="shared" si="61"/>
        <v>0</v>
      </c>
      <c r="S123" s="204">
        <f t="shared" si="54"/>
        <v>0</v>
      </c>
      <c r="T123" s="204">
        <f t="shared" ref="T123:Y123" si="62">SUM(T124:T126)</f>
        <v>0</v>
      </c>
      <c r="U123" s="204">
        <f t="shared" si="62"/>
        <v>0</v>
      </c>
      <c r="V123" s="204">
        <f t="shared" si="62"/>
        <v>0</v>
      </c>
      <c r="W123" s="204">
        <f t="shared" si="62"/>
        <v>0</v>
      </c>
      <c r="X123" s="204">
        <f t="shared" si="62"/>
        <v>0</v>
      </c>
      <c r="Y123" s="204">
        <f t="shared" si="62"/>
        <v>0</v>
      </c>
      <c r="Z123" s="204">
        <f t="shared" si="56"/>
        <v>2020964000</v>
      </c>
      <c r="AA123" s="204">
        <f t="shared" ref="AA123:AF123" si="63">SUM(AA124:AA126)</f>
        <v>0</v>
      </c>
      <c r="AB123" s="204">
        <f t="shared" si="63"/>
        <v>0</v>
      </c>
      <c r="AC123" s="204">
        <f t="shared" si="63"/>
        <v>0</v>
      </c>
      <c r="AD123" s="204">
        <f t="shared" si="63"/>
        <v>841700000</v>
      </c>
      <c r="AE123" s="204">
        <f t="shared" si="63"/>
        <v>0</v>
      </c>
      <c r="AF123" s="204">
        <f t="shared" si="63"/>
        <v>1179264000</v>
      </c>
      <c r="AG123" s="204"/>
      <c r="AH123" s="204">
        <f t="shared" si="37"/>
        <v>0</v>
      </c>
    </row>
    <row r="124" spans="1:34" ht="150" x14ac:dyDescent="0.2">
      <c r="A124" s="268" t="s">
        <v>250</v>
      </c>
      <c r="B124" s="206" t="s">
        <v>409</v>
      </c>
      <c r="C124" s="207"/>
      <c r="D124" s="208" t="s">
        <v>410</v>
      </c>
      <c r="E124" s="209"/>
      <c r="F124" s="267" t="s">
        <v>400</v>
      </c>
      <c r="G124" s="204">
        <f t="shared" si="34"/>
        <v>1179264000</v>
      </c>
      <c r="H124" s="204">
        <f t="shared" si="35"/>
        <v>0</v>
      </c>
      <c r="I124" s="210"/>
      <c r="J124" s="210"/>
      <c r="K124" s="210"/>
      <c r="L124" s="210"/>
      <c r="M124" s="210"/>
      <c r="N124" s="211"/>
      <c r="O124" s="211"/>
      <c r="P124" s="211"/>
      <c r="Q124" s="211"/>
      <c r="R124" s="210"/>
      <c r="S124" s="204">
        <f t="shared" si="54"/>
        <v>0</v>
      </c>
      <c r="T124" s="210"/>
      <c r="U124" s="210"/>
      <c r="V124" s="210"/>
      <c r="W124" s="210"/>
      <c r="X124" s="210"/>
      <c r="Y124" s="210"/>
      <c r="Z124" s="204">
        <f t="shared" si="56"/>
        <v>1179264000</v>
      </c>
      <c r="AA124" s="210"/>
      <c r="AB124" s="210"/>
      <c r="AC124" s="210"/>
      <c r="AD124" s="210"/>
      <c r="AE124" s="210"/>
      <c r="AF124" s="210">
        <v>1179264000</v>
      </c>
      <c r="AG124" s="210"/>
      <c r="AH124" s="204">
        <f t="shared" si="37"/>
        <v>0</v>
      </c>
    </row>
    <row r="125" spans="1:34" ht="150" x14ac:dyDescent="0.2">
      <c r="A125" s="268" t="s">
        <v>234</v>
      </c>
      <c r="B125" s="206" t="s">
        <v>409</v>
      </c>
      <c r="C125" s="207"/>
      <c r="D125" s="208" t="s">
        <v>410</v>
      </c>
      <c r="E125" s="209"/>
      <c r="F125" s="267" t="s">
        <v>411</v>
      </c>
      <c r="G125" s="204">
        <f t="shared" si="34"/>
        <v>841700000</v>
      </c>
      <c r="H125" s="204">
        <f t="shared" si="35"/>
        <v>0</v>
      </c>
      <c r="I125" s="210"/>
      <c r="J125" s="210"/>
      <c r="K125" s="210"/>
      <c r="L125" s="210"/>
      <c r="M125" s="210"/>
      <c r="N125" s="211"/>
      <c r="O125" s="211"/>
      <c r="P125" s="211"/>
      <c r="Q125" s="211"/>
      <c r="R125" s="210"/>
      <c r="S125" s="204">
        <f t="shared" si="54"/>
        <v>0</v>
      </c>
      <c r="T125" s="210"/>
      <c r="U125" s="210"/>
      <c r="V125" s="210"/>
      <c r="W125" s="210"/>
      <c r="X125" s="210"/>
      <c r="Y125" s="210"/>
      <c r="Z125" s="204">
        <f t="shared" si="56"/>
        <v>841700000</v>
      </c>
      <c r="AA125" s="210"/>
      <c r="AB125" s="210"/>
      <c r="AC125" s="210"/>
      <c r="AD125" s="210">
        <v>841700000</v>
      </c>
      <c r="AE125" s="210"/>
      <c r="AF125" s="210"/>
      <c r="AG125" s="210"/>
      <c r="AH125" s="204">
        <f t="shared" si="37"/>
        <v>0</v>
      </c>
    </row>
    <row r="126" spans="1:34" ht="15" x14ac:dyDescent="0.2">
      <c r="A126" s="268"/>
      <c r="B126" s="206"/>
      <c r="C126" s="207"/>
      <c r="D126" s="208"/>
      <c r="E126" s="209"/>
      <c r="F126" s="267"/>
      <c r="G126" s="204">
        <f t="shared" si="34"/>
        <v>0</v>
      </c>
      <c r="H126" s="204">
        <f t="shared" si="35"/>
        <v>0</v>
      </c>
      <c r="I126" s="210"/>
      <c r="J126" s="210"/>
      <c r="K126" s="210"/>
      <c r="L126" s="210"/>
      <c r="M126" s="210"/>
      <c r="N126" s="211"/>
      <c r="O126" s="211"/>
      <c r="P126" s="211"/>
      <c r="Q126" s="211"/>
      <c r="R126" s="210"/>
      <c r="S126" s="204">
        <f t="shared" si="54"/>
        <v>0</v>
      </c>
      <c r="T126" s="210"/>
      <c r="U126" s="210"/>
      <c r="V126" s="210"/>
      <c r="W126" s="210"/>
      <c r="X126" s="210"/>
      <c r="Y126" s="210"/>
      <c r="Z126" s="204">
        <f t="shared" si="56"/>
        <v>0</v>
      </c>
      <c r="AA126" s="210"/>
      <c r="AB126" s="210"/>
      <c r="AC126" s="210"/>
      <c r="AD126" s="210"/>
      <c r="AE126" s="210"/>
      <c r="AF126" s="210"/>
      <c r="AG126" s="210"/>
      <c r="AH126" s="204">
        <f t="shared" si="37"/>
        <v>0</v>
      </c>
    </row>
    <row r="127" spans="1:34" ht="28.5" x14ac:dyDescent="0.2">
      <c r="A127" s="261">
        <v>19</v>
      </c>
      <c r="B127" s="259" t="s">
        <v>369</v>
      </c>
      <c r="C127" s="207"/>
      <c r="D127" s="208"/>
      <c r="E127" s="209"/>
      <c r="F127" s="267"/>
      <c r="G127" s="204">
        <f t="shared" si="34"/>
        <v>2027860000</v>
      </c>
      <c r="H127" s="204">
        <f t="shared" si="35"/>
        <v>0</v>
      </c>
      <c r="I127" s="204">
        <f>SUM(I128:I133)</f>
        <v>0</v>
      </c>
      <c r="J127" s="204">
        <f t="shared" ref="J127:R127" si="64">SUM(J128:J133)</f>
        <v>0</v>
      </c>
      <c r="K127" s="204">
        <f t="shared" si="64"/>
        <v>0</v>
      </c>
      <c r="L127" s="204">
        <f t="shared" si="64"/>
        <v>0</v>
      </c>
      <c r="M127" s="204">
        <f t="shared" si="64"/>
        <v>0</v>
      </c>
      <c r="N127" s="204">
        <f t="shared" si="64"/>
        <v>0</v>
      </c>
      <c r="O127" s="204">
        <f t="shared" si="64"/>
        <v>0</v>
      </c>
      <c r="P127" s="204">
        <f t="shared" si="64"/>
        <v>0</v>
      </c>
      <c r="Q127" s="204">
        <f t="shared" si="64"/>
        <v>0</v>
      </c>
      <c r="R127" s="204">
        <f t="shared" si="64"/>
        <v>0</v>
      </c>
      <c r="S127" s="204">
        <f t="shared" si="54"/>
        <v>0</v>
      </c>
      <c r="T127" s="204">
        <f t="shared" ref="T127:Y127" si="65">SUM(T128:T133)</f>
        <v>0</v>
      </c>
      <c r="U127" s="204">
        <f t="shared" si="65"/>
        <v>0</v>
      </c>
      <c r="V127" s="204">
        <f t="shared" si="65"/>
        <v>0</v>
      </c>
      <c r="W127" s="204">
        <f t="shared" si="65"/>
        <v>0</v>
      </c>
      <c r="X127" s="204">
        <f t="shared" si="65"/>
        <v>0</v>
      </c>
      <c r="Y127" s="204">
        <f t="shared" si="65"/>
        <v>0</v>
      </c>
      <c r="Z127" s="204">
        <f t="shared" si="56"/>
        <v>2027860000</v>
      </c>
      <c r="AA127" s="204">
        <f t="shared" ref="AA127:AF127" si="66">SUM(AA128:AA133)</f>
        <v>0</v>
      </c>
      <c r="AB127" s="204">
        <f t="shared" si="66"/>
        <v>0</v>
      </c>
      <c r="AC127" s="204">
        <f t="shared" si="66"/>
        <v>0</v>
      </c>
      <c r="AD127" s="204">
        <f t="shared" si="66"/>
        <v>2027860000</v>
      </c>
      <c r="AE127" s="204">
        <f t="shared" si="66"/>
        <v>0</v>
      </c>
      <c r="AF127" s="204">
        <f t="shared" si="66"/>
        <v>0</v>
      </c>
      <c r="AG127" s="204"/>
      <c r="AH127" s="204">
        <f t="shared" si="37"/>
        <v>0</v>
      </c>
    </row>
    <row r="128" spans="1:34" ht="31.5" x14ac:dyDescent="0.2">
      <c r="A128" s="268" t="s">
        <v>250</v>
      </c>
      <c r="B128" s="206" t="s">
        <v>415</v>
      </c>
      <c r="C128" s="207">
        <v>43413</v>
      </c>
      <c r="D128" s="258" t="s">
        <v>170</v>
      </c>
      <c r="E128" s="209"/>
      <c r="F128" s="267"/>
      <c r="G128" s="204">
        <f t="shared" si="34"/>
        <v>965103000</v>
      </c>
      <c r="H128" s="204">
        <f t="shared" si="35"/>
        <v>0</v>
      </c>
      <c r="I128" s="210"/>
      <c r="J128" s="210"/>
      <c r="K128" s="210"/>
      <c r="L128" s="210"/>
      <c r="M128" s="210"/>
      <c r="N128" s="211"/>
      <c r="O128" s="211"/>
      <c r="P128" s="211"/>
      <c r="Q128" s="211"/>
      <c r="R128" s="210"/>
      <c r="S128" s="204">
        <f t="shared" si="54"/>
        <v>0</v>
      </c>
      <c r="T128" s="210"/>
      <c r="U128" s="210"/>
      <c r="V128" s="210"/>
      <c r="W128" s="210"/>
      <c r="X128" s="210"/>
      <c r="Y128" s="210"/>
      <c r="Z128" s="204">
        <f t="shared" si="56"/>
        <v>965103000</v>
      </c>
      <c r="AA128" s="210"/>
      <c r="AB128" s="210"/>
      <c r="AC128" s="210"/>
      <c r="AD128" s="210">
        <v>965103000</v>
      </c>
      <c r="AE128" s="210"/>
      <c r="AF128" s="210"/>
      <c r="AG128" s="210"/>
      <c r="AH128" s="204">
        <f t="shared" si="37"/>
        <v>0</v>
      </c>
    </row>
    <row r="129" spans="1:34" ht="78.75" x14ac:dyDescent="0.2">
      <c r="A129" s="268" t="s">
        <v>234</v>
      </c>
      <c r="B129" s="206" t="s">
        <v>415</v>
      </c>
      <c r="C129" s="207">
        <v>43416</v>
      </c>
      <c r="D129" s="258" t="s">
        <v>171</v>
      </c>
      <c r="E129" s="209"/>
      <c r="F129" s="267"/>
      <c r="G129" s="204">
        <f t="shared" si="34"/>
        <v>17080000</v>
      </c>
      <c r="H129" s="204">
        <f t="shared" si="35"/>
        <v>0</v>
      </c>
      <c r="I129" s="210"/>
      <c r="J129" s="210"/>
      <c r="K129" s="210"/>
      <c r="L129" s="210"/>
      <c r="M129" s="210"/>
      <c r="N129" s="211"/>
      <c r="O129" s="211"/>
      <c r="P129" s="211"/>
      <c r="Q129" s="211"/>
      <c r="R129" s="210"/>
      <c r="S129" s="204">
        <f t="shared" si="54"/>
        <v>0</v>
      </c>
      <c r="T129" s="210"/>
      <c r="U129" s="210"/>
      <c r="V129" s="210"/>
      <c r="W129" s="210"/>
      <c r="X129" s="210"/>
      <c r="Y129" s="210"/>
      <c r="Z129" s="204">
        <f t="shared" si="56"/>
        <v>17080000</v>
      </c>
      <c r="AA129" s="210"/>
      <c r="AB129" s="210"/>
      <c r="AC129" s="210"/>
      <c r="AD129" s="210">
        <v>17080000</v>
      </c>
      <c r="AE129" s="210"/>
      <c r="AF129" s="210"/>
      <c r="AG129" s="210"/>
      <c r="AH129" s="204">
        <f t="shared" si="37"/>
        <v>0</v>
      </c>
    </row>
    <row r="130" spans="1:34" ht="31.5" x14ac:dyDescent="0.2">
      <c r="A130" s="268" t="s">
        <v>235</v>
      </c>
      <c r="B130" s="206" t="s">
        <v>415</v>
      </c>
      <c r="C130" s="207">
        <v>43416</v>
      </c>
      <c r="D130" s="258" t="s">
        <v>174</v>
      </c>
      <c r="E130" s="209"/>
      <c r="F130" s="267"/>
      <c r="G130" s="204">
        <f t="shared" si="34"/>
        <v>984933000</v>
      </c>
      <c r="H130" s="204">
        <f t="shared" si="35"/>
        <v>0</v>
      </c>
      <c r="I130" s="210"/>
      <c r="J130" s="210"/>
      <c r="K130" s="210"/>
      <c r="L130" s="210"/>
      <c r="M130" s="210"/>
      <c r="N130" s="211"/>
      <c r="O130" s="211"/>
      <c r="P130" s="211"/>
      <c r="Q130" s="211"/>
      <c r="R130" s="210"/>
      <c r="S130" s="204">
        <f t="shared" si="54"/>
        <v>0</v>
      </c>
      <c r="T130" s="210"/>
      <c r="U130" s="210"/>
      <c r="V130" s="210"/>
      <c r="W130" s="210"/>
      <c r="X130" s="210"/>
      <c r="Y130" s="210"/>
      <c r="Z130" s="204">
        <f t="shared" si="56"/>
        <v>984933000</v>
      </c>
      <c r="AA130" s="210"/>
      <c r="AB130" s="210"/>
      <c r="AC130" s="210"/>
      <c r="AD130" s="210">
        <v>984933000</v>
      </c>
      <c r="AE130" s="210"/>
      <c r="AF130" s="210"/>
      <c r="AG130" s="210"/>
      <c r="AH130" s="204">
        <f t="shared" si="37"/>
        <v>0</v>
      </c>
    </row>
    <row r="131" spans="1:34" ht="78.75" x14ac:dyDescent="0.2">
      <c r="A131" s="268" t="s">
        <v>237</v>
      </c>
      <c r="B131" s="206" t="s">
        <v>415</v>
      </c>
      <c r="C131" s="207">
        <v>43416</v>
      </c>
      <c r="D131" s="258" t="s">
        <v>171</v>
      </c>
      <c r="E131" s="209"/>
      <c r="F131" s="267"/>
      <c r="G131" s="204">
        <f t="shared" si="34"/>
        <v>14390000</v>
      </c>
      <c r="H131" s="204">
        <f t="shared" si="35"/>
        <v>0</v>
      </c>
      <c r="I131" s="210"/>
      <c r="J131" s="210"/>
      <c r="K131" s="210"/>
      <c r="L131" s="210"/>
      <c r="M131" s="210"/>
      <c r="N131" s="211"/>
      <c r="O131" s="211"/>
      <c r="P131" s="211"/>
      <c r="Q131" s="211"/>
      <c r="R131" s="210"/>
      <c r="S131" s="204">
        <f t="shared" si="54"/>
        <v>0</v>
      </c>
      <c r="T131" s="210"/>
      <c r="U131" s="210"/>
      <c r="V131" s="210"/>
      <c r="W131" s="210"/>
      <c r="X131" s="210"/>
      <c r="Y131" s="210"/>
      <c r="Z131" s="204">
        <f t="shared" si="56"/>
        <v>14390000</v>
      </c>
      <c r="AA131" s="210"/>
      <c r="AB131" s="210"/>
      <c r="AC131" s="210"/>
      <c r="AD131" s="210">
        <v>14390000</v>
      </c>
      <c r="AE131" s="210"/>
      <c r="AF131" s="210"/>
      <c r="AG131" s="210"/>
      <c r="AH131" s="204">
        <f t="shared" si="37"/>
        <v>0</v>
      </c>
    </row>
    <row r="132" spans="1:34" ht="78.75" x14ac:dyDescent="0.2">
      <c r="A132" s="268" t="s">
        <v>239</v>
      </c>
      <c r="B132" s="206" t="s">
        <v>415</v>
      </c>
      <c r="C132" s="207">
        <v>43416</v>
      </c>
      <c r="D132" s="258" t="s">
        <v>171</v>
      </c>
      <c r="E132" s="209"/>
      <c r="F132" s="267"/>
      <c r="G132" s="204">
        <f t="shared" si="34"/>
        <v>46354000</v>
      </c>
      <c r="H132" s="204"/>
      <c r="I132" s="210"/>
      <c r="J132" s="210"/>
      <c r="K132" s="210"/>
      <c r="L132" s="210"/>
      <c r="M132" s="210"/>
      <c r="N132" s="211"/>
      <c r="O132" s="211"/>
      <c r="P132" s="211"/>
      <c r="Q132" s="211"/>
      <c r="R132" s="210"/>
      <c r="S132" s="204">
        <f t="shared" si="54"/>
        <v>0</v>
      </c>
      <c r="T132" s="210"/>
      <c r="U132" s="210"/>
      <c r="V132" s="210"/>
      <c r="W132" s="210"/>
      <c r="X132" s="210"/>
      <c r="Y132" s="210"/>
      <c r="Z132" s="204">
        <f t="shared" si="56"/>
        <v>46354000</v>
      </c>
      <c r="AA132" s="210"/>
      <c r="AB132" s="210"/>
      <c r="AC132" s="210"/>
      <c r="AD132" s="210">
        <v>46354000</v>
      </c>
      <c r="AE132" s="210"/>
      <c r="AF132" s="210"/>
      <c r="AG132" s="210"/>
      <c r="AH132" s="204">
        <f t="shared" si="37"/>
        <v>0</v>
      </c>
    </row>
    <row r="133" spans="1:34" ht="15" x14ac:dyDescent="0.2">
      <c r="A133" s="268"/>
      <c r="B133" s="206"/>
      <c r="C133" s="207"/>
      <c r="D133" s="208"/>
      <c r="E133" s="209"/>
      <c r="F133" s="267"/>
      <c r="G133" s="204">
        <f t="shared" si="34"/>
        <v>0</v>
      </c>
      <c r="H133" s="204">
        <f t="shared" si="35"/>
        <v>0</v>
      </c>
      <c r="I133" s="210"/>
      <c r="J133" s="210"/>
      <c r="K133" s="210"/>
      <c r="L133" s="210"/>
      <c r="M133" s="210"/>
      <c r="N133" s="211"/>
      <c r="O133" s="211"/>
      <c r="P133" s="211"/>
      <c r="Q133" s="211"/>
      <c r="R133" s="210"/>
      <c r="S133" s="204">
        <f t="shared" si="54"/>
        <v>0</v>
      </c>
      <c r="T133" s="210"/>
      <c r="U133" s="210"/>
      <c r="V133" s="210"/>
      <c r="W133" s="210"/>
      <c r="X133" s="210"/>
      <c r="Y133" s="210"/>
      <c r="Z133" s="204">
        <f t="shared" si="56"/>
        <v>0</v>
      </c>
      <c r="AA133" s="210"/>
      <c r="AB133" s="210"/>
      <c r="AC133" s="210"/>
      <c r="AD133" s="210"/>
      <c r="AE133" s="210"/>
      <c r="AF133" s="210"/>
      <c r="AG133" s="210"/>
      <c r="AH133" s="204">
        <f t="shared" si="37"/>
        <v>0</v>
      </c>
    </row>
    <row r="134" spans="1:34" ht="42.75" x14ac:dyDescent="0.2">
      <c r="A134" s="261">
        <v>20</v>
      </c>
      <c r="B134" s="253" t="s">
        <v>417</v>
      </c>
      <c r="C134" s="207"/>
      <c r="D134" s="208"/>
      <c r="E134" s="209"/>
      <c r="F134" s="267"/>
      <c r="G134" s="204">
        <f t="shared" si="34"/>
        <v>9017011587</v>
      </c>
      <c r="H134" s="204">
        <f t="shared" si="35"/>
        <v>0</v>
      </c>
      <c r="I134" s="204">
        <f>SUM(I135:I137)</f>
        <v>0</v>
      </c>
      <c r="J134" s="204">
        <f t="shared" ref="J134:R134" si="67">SUM(J135:J137)</f>
        <v>0</v>
      </c>
      <c r="K134" s="204">
        <f t="shared" si="67"/>
        <v>0</v>
      </c>
      <c r="L134" s="204">
        <f t="shared" si="67"/>
        <v>0</v>
      </c>
      <c r="M134" s="204">
        <f t="shared" si="67"/>
        <v>0</v>
      </c>
      <c r="N134" s="204">
        <f t="shared" si="67"/>
        <v>0</v>
      </c>
      <c r="O134" s="204">
        <f t="shared" si="67"/>
        <v>0</v>
      </c>
      <c r="P134" s="204">
        <f t="shared" si="67"/>
        <v>0</v>
      </c>
      <c r="Q134" s="204">
        <f t="shared" si="67"/>
        <v>0</v>
      </c>
      <c r="R134" s="204">
        <f t="shared" si="67"/>
        <v>0</v>
      </c>
      <c r="S134" s="204">
        <f t="shared" si="54"/>
        <v>0</v>
      </c>
      <c r="T134" s="204">
        <f t="shared" ref="T134:Y134" si="68">SUM(T135:T137)</f>
        <v>0</v>
      </c>
      <c r="U134" s="204">
        <f t="shared" si="68"/>
        <v>0</v>
      </c>
      <c r="V134" s="204">
        <f t="shared" si="68"/>
        <v>0</v>
      </c>
      <c r="W134" s="204">
        <f t="shared" si="68"/>
        <v>0</v>
      </c>
      <c r="X134" s="204">
        <f t="shared" si="68"/>
        <v>0</v>
      </c>
      <c r="Y134" s="204">
        <f t="shared" si="68"/>
        <v>0</v>
      </c>
      <c r="Z134" s="204">
        <f t="shared" si="56"/>
        <v>9017011587</v>
      </c>
      <c r="AA134" s="204">
        <f t="shared" ref="AA134:AF134" si="69">SUM(AA135:AA137)</f>
        <v>0</v>
      </c>
      <c r="AB134" s="204">
        <f t="shared" si="69"/>
        <v>0</v>
      </c>
      <c r="AC134" s="204">
        <f t="shared" si="69"/>
        <v>0</v>
      </c>
      <c r="AD134" s="204">
        <f t="shared" si="69"/>
        <v>8791656000</v>
      </c>
      <c r="AE134" s="204">
        <f t="shared" si="69"/>
        <v>0</v>
      </c>
      <c r="AF134" s="204">
        <f t="shared" si="69"/>
        <v>225355587</v>
      </c>
      <c r="AG134" s="204"/>
      <c r="AH134" s="204">
        <f t="shared" si="37"/>
        <v>0</v>
      </c>
    </row>
    <row r="135" spans="1:34" ht="90" x14ac:dyDescent="0.2">
      <c r="A135" s="268" t="s">
        <v>250</v>
      </c>
      <c r="B135" s="206" t="s">
        <v>416</v>
      </c>
      <c r="C135" s="207">
        <v>43577</v>
      </c>
      <c r="D135" s="208"/>
      <c r="E135" s="209"/>
      <c r="F135" s="267" t="s">
        <v>418</v>
      </c>
      <c r="G135" s="204">
        <f t="shared" ref="G135:G153" si="70">H135+S135+Z135</f>
        <v>9017011587</v>
      </c>
      <c r="H135" s="204">
        <f t="shared" ref="H135:H153" si="71">SUM(I135:R135)</f>
        <v>0</v>
      </c>
      <c r="I135" s="210"/>
      <c r="J135" s="210"/>
      <c r="K135" s="210"/>
      <c r="L135" s="210"/>
      <c r="M135" s="210"/>
      <c r="N135" s="211"/>
      <c r="O135" s="211"/>
      <c r="P135" s="211"/>
      <c r="Q135" s="211"/>
      <c r="R135" s="210"/>
      <c r="S135" s="204">
        <f t="shared" si="54"/>
        <v>0</v>
      </c>
      <c r="T135" s="210"/>
      <c r="U135" s="210"/>
      <c r="V135" s="210"/>
      <c r="W135" s="210"/>
      <c r="X135" s="210"/>
      <c r="Y135" s="210"/>
      <c r="Z135" s="204">
        <f t="shared" si="56"/>
        <v>9017011587</v>
      </c>
      <c r="AA135" s="210"/>
      <c r="AB135" s="210"/>
      <c r="AC135" s="210"/>
      <c r="AD135" s="210">
        <v>8791656000</v>
      </c>
      <c r="AE135" s="210"/>
      <c r="AF135" s="210">
        <v>225355587</v>
      </c>
      <c r="AG135" s="210"/>
      <c r="AH135" s="204">
        <f t="shared" ref="AH135:AH153" si="72">AI135+AT135+BA135</f>
        <v>0</v>
      </c>
    </row>
    <row r="136" spans="1:34" ht="15" x14ac:dyDescent="0.2">
      <c r="A136" s="268"/>
      <c r="B136" s="206"/>
      <c r="C136" s="207"/>
      <c r="D136" s="208"/>
      <c r="E136" s="209"/>
      <c r="F136" s="267"/>
      <c r="G136" s="204">
        <f t="shared" si="70"/>
        <v>0</v>
      </c>
      <c r="H136" s="204">
        <f t="shared" si="71"/>
        <v>0</v>
      </c>
      <c r="I136" s="210"/>
      <c r="J136" s="210"/>
      <c r="K136" s="210"/>
      <c r="L136" s="210"/>
      <c r="M136" s="210"/>
      <c r="N136" s="211"/>
      <c r="O136" s="211"/>
      <c r="P136" s="211"/>
      <c r="Q136" s="211"/>
      <c r="R136" s="210"/>
      <c r="S136" s="204">
        <f t="shared" si="54"/>
        <v>0</v>
      </c>
      <c r="T136" s="210"/>
      <c r="U136" s="210"/>
      <c r="V136" s="210"/>
      <c r="W136" s="210"/>
      <c r="X136" s="210"/>
      <c r="Y136" s="210"/>
      <c r="Z136" s="204">
        <f t="shared" si="56"/>
        <v>0</v>
      </c>
      <c r="AA136" s="210"/>
      <c r="AB136" s="210"/>
      <c r="AC136" s="210"/>
      <c r="AD136" s="210"/>
      <c r="AE136" s="210"/>
      <c r="AF136" s="210"/>
      <c r="AG136" s="210"/>
      <c r="AH136" s="204">
        <f t="shared" si="72"/>
        <v>0</v>
      </c>
    </row>
    <row r="137" spans="1:34" ht="15" x14ac:dyDescent="0.2">
      <c r="A137" s="268"/>
      <c r="B137" s="206"/>
      <c r="C137" s="207"/>
      <c r="D137" s="208"/>
      <c r="E137" s="209"/>
      <c r="F137" s="267"/>
      <c r="G137" s="204">
        <f t="shared" si="70"/>
        <v>0</v>
      </c>
      <c r="H137" s="204">
        <f t="shared" si="71"/>
        <v>0</v>
      </c>
      <c r="I137" s="210"/>
      <c r="J137" s="210"/>
      <c r="K137" s="210"/>
      <c r="L137" s="210"/>
      <c r="M137" s="210"/>
      <c r="N137" s="211"/>
      <c r="O137" s="211"/>
      <c r="P137" s="211"/>
      <c r="Q137" s="211"/>
      <c r="R137" s="210"/>
      <c r="S137" s="204">
        <f t="shared" si="54"/>
        <v>0</v>
      </c>
      <c r="T137" s="210"/>
      <c r="U137" s="210"/>
      <c r="V137" s="210"/>
      <c r="W137" s="210"/>
      <c r="X137" s="210"/>
      <c r="Y137" s="210"/>
      <c r="Z137" s="204">
        <f t="shared" si="56"/>
        <v>0</v>
      </c>
      <c r="AA137" s="210"/>
      <c r="AB137" s="210"/>
      <c r="AC137" s="210"/>
      <c r="AD137" s="210"/>
      <c r="AE137" s="210"/>
      <c r="AF137" s="210"/>
      <c r="AG137" s="210"/>
      <c r="AH137" s="204">
        <f t="shared" si="72"/>
        <v>0</v>
      </c>
    </row>
    <row r="138" spans="1:34" ht="15" x14ac:dyDescent="0.2">
      <c r="A138" s="261">
        <v>21</v>
      </c>
      <c r="B138" s="251" t="s">
        <v>209</v>
      </c>
      <c r="C138" s="207"/>
      <c r="D138" s="208"/>
      <c r="E138" s="209"/>
      <c r="F138" s="267"/>
      <c r="G138" s="204">
        <f t="shared" si="70"/>
        <v>170898000</v>
      </c>
      <c r="H138" s="204">
        <f t="shared" si="71"/>
        <v>0</v>
      </c>
      <c r="I138" s="204">
        <f>SUM(I139:I141)</f>
        <v>0</v>
      </c>
      <c r="J138" s="204">
        <f t="shared" ref="J138:R138" si="73">SUM(J139:J141)</f>
        <v>0</v>
      </c>
      <c r="K138" s="204">
        <f t="shared" si="73"/>
        <v>0</v>
      </c>
      <c r="L138" s="204">
        <f t="shared" si="73"/>
        <v>0</v>
      </c>
      <c r="M138" s="204">
        <f t="shared" si="73"/>
        <v>0</v>
      </c>
      <c r="N138" s="204">
        <f t="shared" si="73"/>
        <v>0</v>
      </c>
      <c r="O138" s="204">
        <f t="shared" si="73"/>
        <v>0</v>
      </c>
      <c r="P138" s="204">
        <f t="shared" si="73"/>
        <v>0</v>
      </c>
      <c r="Q138" s="204">
        <f t="shared" si="73"/>
        <v>0</v>
      </c>
      <c r="R138" s="204">
        <f t="shared" si="73"/>
        <v>0</v>
      </c>
      <c r="S138" s="204">
        <f t="shared" si="54"/>
        <v>170898000</v>
      </c>
      <c r="T138" s="204">
        <f t="shared" ref="T138:Y138" si="74">SUM(T139:T141)</f>
        <v>0</v>
      </c>
      <c r="U138" s="204">
        <f t="shared" si="74"/>
        <v>0</v>
      </c>
      <c r="V138" s="204">
        <f t="shared" si="74"/>
        <v>0</v>
      </c>
      <c r="W138" s="204">
        <f t="shared" si="74"/>
        <v>170898000</v>
      </c>
      <c r="X138" s="204">
        <f t="shared" si="74"/>
        <v>0</v>
      </c>
      <c r="Y138" s="204">
        <f t="shared" si="74"/>
        <v>0</v>
      </c>
      <c r="Z138" s="204">
        <f t="shared" si="56"/>
        <v>0</v>
      </c>
      <c r="AA138" s="204">
        <f t="shared" ref="AA138:AF138" si="75">SUM(AA139:AA141)</f>
        <v>0</v>
      </c>
      <c r="AB138" s="204">
        <f t="shared" si="75"/>
        <v>0</v>
      </c>
      <c r="AC138" s="204">
        <f t="shared" si="75"/>
        <v>0</v>
      </c>
      <c r="AD138" s="204">
        <f t="shared" si="75"/>
        <v>0</v>
      </c>
      <c r="AE138" s="204">
        <f t="shared" si="75"/>
        <v>0</v>
      </c>
      <c r="AF138" s="204">
        <f t="shared" si="75"/>
        <v>0</v>
      </c>
      <c r="AG138" s="204"/>
      <c r="AH138" s="204">
        <f t="shared" si="72"/>
        <v>0</v>
      </c>
    </row>
    <row r="139" spans="1:34" ht="15" x14ac:dyDescent="0.2">
      <c r="A139" s="268" t="s">
        <v>250</v>
      </c>
      <c r="B139" s="206" t="s">
        <v>423</v>
      </c>
      <c r="C139" s="207">
        <v>43552</v>
      </c>
      <c r="D139" s="208" t="s">
        <v>424</v>
      </c>
      <c r="E139" s="209"/>
      <c r="F139" s="267" t="s">
        <v>425</v>
      </c>
      <c r="G139" s="204">
        <f t="shared" si="70"/>
        <v>170898000</v>
      </c>
      <c r="H139" s="204">
        <f t="shared" si="71"/>
        <v>0</v>
      </c>
      <c r="I139" s="210"/>
      <c r="J139" s="210"/>
      <c r="K139" s="210"/>
      <c r="L139" s="210"/>
      <c r="M139" s="210"/>
      <c r="N139" s="211"/>
      <c r="O139" s="211"/>
      <c r="P139" s="211"/>
      <c r="Q139" s="211"/>
      <c r="R139" s="210"/>
      <c r="S139" s="204">
        <f t="shared" si="54"/>
        <v>170898000</v>
      </c>
      <c r="T139" s="210"/>
      <c r="U139" s="210"/>
      <c r="V139" s="210"/>
      <c r="W139" s="210">
        <v>170898000</v>
      </c>
      <c r="X139" s="210"/>
      <c r="Y139" s="210"/>
      <c r="Z139" s="204">
        <f t="shared" si="56"/>
        <v>0</v>
      </c>
      <c r="AA139" s="210"/>
      <c r="AB139" s="210"/>
      <c r="AC139" s="210"/>
      <c r="AD139" s="210"/>
      <c r="AE139" s="210"/>
      <c r="AF139" s="210"/>
      <c r="AG139" s="210"/>
      <c r="AH139" s="204">
        <f t="shared" si="72"/>
        <v>0</v>
      </c>
    </row>
    <row r="140" spans="1:34" ht="15" x14ac:dyDescent="0.2">
      <c r="A140" s="268"/>
      <c r="B140" s="206"/>
      <c r="C140" s="207"/>
      <c r="D140" s="208"/>
      <c r="E140" s="209"/>
      <c r="F140" s="267"/>
      <c r="G140" s="204">
        <f t="shared" si="70"/>
        <v>0</v>
      </c>
      <c r="H140" s="204">
        <f t="shared" si="71"/>
        <v>0</v>
      </c>
      <c r="I140" s="210"/>
      <c r="J140" s="210"/>
      <c r="K140" s="210"/>
      <c r="L140" s="210"/>
      <c r="M140" s="210"/>
      <c r="N140" s="211"/>
      <c r="O140" s="211"/>
      <c r="P140" s="211"/>
      <c r="Q140" s="211"/>
      <c r="R140" s="210"/>
      <c r="S140" s="204">
        <f t="shared" si="54"/>
        <v>0</v>
      </c>
      <c r="T140" s="210"/>
      <c r="U140" s="210"/>
      <c r="V140" s="210"/>
      <c r="W140" s="210"/>
      <c r="X140" s="210"/>
      <c r="Y140" s="210"/>
      <c r="Z140" s="204">
        <f t="shared" si="56"/>
        <v>0</v>
      </c>
      <c r="AA140" s="210"/>
      <c r="AB140" s="210"/>
      <c r="AC140" s="210"/>
      <c r="AD140" s="210"/>
      <c r="AE140" s="210"/>
      <c r="AF140" s="210"/>
      <c r="AG140" s="210"/>
      <c r="AH140" s="204">
        <f t="shared" si="72"/>
        <v>0</v>
      </c>
    </row>
    <row r="141" spans="1:34" ht="15" x14ac:dyDescent="0.2">
      <c r="A141" s="268"/>
      <c r="B141" s="206"/>
      <c r="C141" s="207"/>
      <c r="D141" s="208"/>
      <c r="E141" s="209"/>
      <c r="F141" s="267"/>
      <c r="G141" s="204">
        <f t="shared" si="70"/>
        <v>0</v>
      </c>
      <c r="H141" s="204">
        <f t="shared" si="71"/>
        <v>0</v>
      </c>
      <c r="I141" s="210"/>
      <c r="J141" s="210"/>
      <c r="K141" s="210"/>
      <c r="L141" s="210"/>
      <c r="M141" s="210"/>
      <c r="N141" s="211"/>
      <c r="O141" s="211"/>
      <c r="P141" s="211"/>
      <c r="Q141" s="211"/>
      <c r="R141" s="210"/>
      <c r="S141" s="204">
        <f t="shared" si="54"/>
        <v>0</v>
      </c>
      <c r="T141" s="210"/>
      <c r="U141" s="210"/>
      <c r="V141" s="210"/>
      <c r="W141" s="210"/>
      <c r="X141" s="210"/>
      <c r="Y141" s="210"/>
      <c r="Z141" s="204">
        <f t="shared" si="56"/>
        <v>0</v>
      </c>
      <c r="AA141" s="210"/>
      <c r="AB141" s="210"/>
      <c r="AC141" s="210"/>
      <c r="AD141" s="210"/>
      <c r="AE141" s="210"/>
      <c r="AF141" s="210"/>
      <c r="AG141" s="210"/>
      <c r="AH141" s="204">
        <f t="shared" si="72"/>
        <v>0</v>
      </c>
    </row>
    <row r="142" spans="1:34" ht="28.5" x14ac:dyDescent="0.2">
      <c r="A142" s="261">
        <v>22</v>
      </c>
      <c r="B142" s="245" t="s">
        <v>366</v>
      </c>
      <c r="C142" s="207"/>
      <c r="D142" s="208"/>
      <c r="E142" s="209"/>
      <c r="F142" s="267"/>
      <c r="G142" s="204">
        <f t="shared" si="70"/>
        <v>41670943</v>
      </c>
      <c r="H142" s="204">
        <f t="shared" si="71"/>
        <v>0</v>
      </c>
      <c r="I142" s="204">
        <f>SUM(I143:I145)</f>
        <v>0</v>
      </c>
      <c r="J142" s="204">
        <f t="shared" ref="J142:R142" si="76">SUM(J143:J145)</f>
        <v>0</v>
      </c>
      <c r="K142" s="204">
        <f t="shared" si="76"/>
        <v>0</v>
      </c>
      <c r="L142" s="204">
        <f t="shared" si="76"/>
        <v>0</v>
      </c>
      <c r="M142" s="204">
        <f t="shared" si="76"/>
        <v>0</v>
      </c>
      <c r="N142" s="204">
        <f t="shared" si="76"/>
        <v>0</v>
      </c>
      <c r="O142" s="204">
        <f t="shared" si="76"/>
        <v>0</v>
      </c>
      <c r="P142" s="204">
        <f t="shared" si="76"/>
        <v>0</v>
      </c>
      <c r="Q142" s="204">
        <f t="shared" si="76"/>
        <v>0</v>
      </c>
      <c r="R142" s="204">
        <f t="shared" si="76"/>
        <v>0</v>
      </c>
      <c r="S142" s="204">
        <f t="shared" si="54"/>
        <v>41670943</v>
      </c>
      <c r="T142" s="204">
        <f t="shared" ref="T142:Y142" si="77">SUM(T143:T145)</f>
        <v>0</v>
      </c>
      <c r="U142" s="204">
        <f t="shared" si="77"/>
        <v>0</v>
      </c>
      <c r="V142" s="204">
        <f t="shared" si="77"/>
        <v>0</v>
      </c>
      <c r="W142" s="204">
        <f t="shared" si="77"/>
        <v>41670943</v>
      </c>
      <c r="X142" s="204">
        <f t="shared" si="77"/>
        <v>0</v>
      </c>
      <c r="Y142" s="204">
        <f t="shared" si="77"/>
        <v>0</v>
      </c>
      <c r="Z142" s="204">
        <f t="shared" si="56"/>
        <v>0</v>
      </c>
      <c r="AA142" s="204">
        <f t="shared" ref="AA142:AF142" si="78">SUM(AA143:AA145)</f>
        <v>0</v>
      </c>
      <c r="AB142" s="204">
        <f t="shared" si="78"/>
        <v>0</v>
      </c>
      <c r="AC142" s="204">
        <f t="shared" si="78"/>
        <v>0</v>
      </c>
      <c r="AD142" s="204">
        <f t="shared" si="78"/>
        <v>0</v>
      </c>
      <c r="AE142" s="204">
        <f t="shared" si="78"/>
        <v>0</v>
      </c>
      <c r="AF142" s="204">
        <f t="shared" si="78"/>
        <v>0</v>
      </c>
      <c r="AG142" s="204"/>
      <c r="AH142" s="204">
        <f t="shared" si="72"/>
        <v>0</v>
      </c>
    </row>
    <row r="143" spans="1:34" ht="30" x14ac:dyDescent="0.2">
      <c r="A143" s="268" t="s">
        <v>250</v>
      </c>
      <c r="B143" s="206" t="s">
        <v>426</v>
      </c>
      <c r="C143" s="207"/>
      <c r="D143" s="208" t="str">
        <f>B142</f>
        <v>Sở Tài nguyên và Môi trường</v>
      </c>
      <c r="E143" s="209" t="s">
        <v>378</v>
      </c>
      <c r="F143" s="267" t="s">
        <v>427</v>
      </c>
      <c r="G143" s="204">
        <f t="shared" si="70"/>
        <v>41670943</v>
      </c>
      <c r="H143" s="204">
        <f t="shared" si="71"/>
        <v>0</v>
      </c>
      <c r="I143" s="210"/>
      <c r="J143" s="210"/>
      <c r="K143" s="210"/>
      <c r="L143" s="210"/>
      <c r="M143" s="210"/>
      <c r="N143" s="211"/>
      <c r="O143" s="211"/>
      <c r="P143" s="211"/>
      <c r="Q143" s="211"/>
      <c r="R143" s="210"/>
      <c r="S143" s="204">
        <f t="shared" si="54"/>
        <v>41670943</v>
      </c>
      <c r="T143" s="210"/>
      <c r="U143" s="210"/>
      <c r="V143" s="210"/>
      <c r="W143" s="210">
        <v>41670943</v>
      </c>
      <c r="X143" s="210"/>
      <c r="Y143" s="210"/>
      <c r="Z143" s="204">
        <f t="shared" si="56"/>
        <v>0</v>
      </c>
      <c r="AA143" s="210"/>
      <c r="AB143" s="210"/>
      <c r="AC143" s="210"/>
      <c r="AD143" s="210"/>
      <c r="AE143" s="210"/>
      <c r="AF143" s="210"/>
      <c r="AG143" s="210"/>
      <c r="AH143" s="204">
        <f t="shared" si="72"/>
        <v>0</v>
      </c>
    </row>
    <row r="144" spans="1:34" ht="15" x14ac:dyDescent="0.2">
      <c r="A144" s="268"/>
      <c r="B144" s="206"/>
      <c r="C144" s="207"/>
      <c r="D144" s="208"/>
      <c r="E144" s="209"/>
      <c r="F144" s="267"/>
      <c r="G144" s="204">
        <f t="shared" si="70"/>
        <v>0</v>
      </c>
      <c r="H144" s="204">
        <f t="shared" si="71"/>
        <v>0</v>
      </c>
      <c r="I144" s="210"/>
      <c r="J144" s="210"/>
      <c r="K144" s="210"/>
      <c r="L144" s="210"/>
      <c r="M144" s="210"/>
      <c r="N144" s="211"/>
      <c r="O144" s="211"/>
      <c r="P144" s="211"/>
      <c r="Q144" s="211"/>
      <c r="R144" s="210"/>
      <c r="S144" s="204">
        <f t="shared" si="54"/>
        <v>0</v>
      </c>
      <c r="T144" s="210"/>
      <c r="U144" s="210"/>
      <c r="V144" s="210"/>
      <c r="W144" s="260"/>
      <c r="X144" s="210"/>
      <c r="Y144" s="210"/>
      <c r="Z144" s="204">
        <f t="shared" si="56"/>
        <v>0</v>
      </c>
      <c r="AA144" s="210"/>
      <c r="AB144" s="210"/>
      <c r="AC144" s="210"/>
      <c r="AD144" s="210"/>
      <c r="AE144" s="210"/>
      <c r="AF144" s="210"/>
      <c r="AG144" s="210"/>
      <c r="AH144" s="204">
        <f t="shared" si="72"/>
        <v>0</v>
      </c>
    </row>
    <row r="145" spans="1:34" ht="15" x14ac:dyDescent="0.2">
      <c r="A145" s="268"/>
      <c r="B145" s="206"/>
      <c r="C145" s="207"/>
      <c r="D145" s="208"/>
      <c r="E145" s="209"/>
      <c r="F145" s="267"/>
      <c r="G145" s="204">
        <f t="shared" si="70"/>
        <v>0</v>
      </c>
      <c r="H145" s="204">
        <f t="shared" si="71"/>
        <v>0</v>
      </c>
      <c r="I145" s="210"/>
      <c r="J145" s="210"/>
      <c r="K145" s="210"/>
      <c r="L145" s="210"/>
      <c r="M145" s="210"/>
      <c r="N145" s="211"/>
      <c r="O145" s="211"/>
      <c r="P145" s="211"/>
      <c r="Q145" s="211"/>
      <c r="R145" s="210"/>
      <c r="S145" s="204">
        <f t="shared" si="54"/>
        <v>0</v>
      </c>
      <c r="T145" s="210"/>
      <c r="U145" s="210"/>
      <c r="V145" s="210"/>
      <c r="W145" s="210"/>
      <c r="X145" s="210"/>
      <c r="Y145" s="210"/>
      <c r="Z145" s="204">
        <f t="shared" si="56"/>
        <v>0</v>
      </c>
      <c r="AA145" s="210"/>
      <c r="AB145" s="210"/>
      <c r="AC145" s="210"/>
      <c r="AD145" s="210"/>
      <c r="AE145" s="210"/>
      <c r="AF145" s="210"/>
      <c r="AG145" s="210"/>
      <c r="AH145" s="204">
        <f t="shared" si="72"/>
        <v>0</v>
      </c>
    </row>
    <row r="146" spans="1:34" ht="15" x14ac:dyDescent="0.2">
      <c r="A146" s="261">
        <v>23</v>
      </c>
      <c r="B146" s="245"/>
      <c r="C146" s="207"/>
      <c r="D146" s="208"/>
      <c r="E146" s="209"/>
      <c r="F146" s="267"/>
      <c r="G146" s="204">
        <f t="shared" si="70"/>
        <v>0</v>
      </c>
      <c r="H146" s="204">
        <f t="shared" si="71"/>
        <v>0</v>
      </c>
      <c r="I146" s="204">
        <f>SUM(I147:I149)</f>
        <v>0</v>
      </c>
      <c r="J146" s="204">
        <f t="shared" ref="J146:R146" si="79">SUM(J147:J149)</f>
        <v>0</v>
      </c>
      <c r="K146" s="204">
        <f t="shared" si="79"/>
        <v>0</v>
      </c>
      <c r="L146" s="204">
        <f t="shared" si="79"/>
        <v>0</v>
      </c>
      <c r="M146" s="204">
        <f t="shared" si="79"/>
        <v>0</v>
      </c>
      <c r="N146" s="204">
        <f t="shared" si="79"/>
        <v>0</v>
      </c>
      <c r="O146" s="204">
        <f t="shared" si="79"/>
        <v>0</v>
      </c>
      <c r="P146" s="204">
        <f t="shared" si="79"/>
        <v>0</v>
      </c>
      <c r="Q146" s="204">
        <f t="shared" si="79"/>
        <v>0</v>
      </c>
      <c r="R146" s="204">
        <f t="shared" si="79"/>
        <v>0</v>
      </c>
      <c r="S146" s="204">
        <f t="shared" si="54"/>
        <v>0</v>
      </c>
      <c r="T146" s="204">
        <f t="shared" ref="T146:Y146" si="80">SUM(T147:T149)</f>
        <v>0</v>
      </c>
      <c r="U146" s="204">
        <f t="shared" si="80"/>
        <v>0</v>
      </c>
      <c r="V146" s="204">
        <f t="shared" si="80"/>
        <v>0</v>
      </c>
      <c r="W146" s="204">
        <f t="shared" si="80"/>
        <v>0</v>
      </c>
      <c r="X146" s="204">
        <f t="shared" si="80"/>
        <v>0</v>
      </c>
      <c r="Y146" s="204">
        <f t="shared" si="80"/>
        <v>0</v>
      </c>
      <c r="Z146" s="204">
        <f t="shared" si="56"/>
        <v>0</v>
      </c>
      <c r="AA146" s="204">
        <f t="shared" ref="AA146:AF146" si="81">SUM(AA147:AA149)</f>
        <v>0</v>
      </c>
      <c r="AB146" s="204">
        <f t="shared" si="81"/>
        <v>0</v>
      </c>
      <c r="AC146" s="204">
        <f t="shared" si="81"/>
        <v>0</v>
      </c>
      <c r="AD146" s="204">
        <f t="shared" si="81"/>
        <v>0</v>
      </c>
      <c r="AE146" s="204">
        <f t="shared" si="81"/>
        <v>0</v>
      </c>
      <c r="AF146" s="204">
        <f t="shared" si="81"/>
        <v>0</v>
      </c>
      <c r="AG146" s="204"/>
      <c r="AH146" s="204">
        <f t="shared" si="72"/>
        <v>0</v>
      </c>
    </row>
    <row r="147" spans="1:34" ht="15" x14ac:dyDescent="0.2">
      <c r="A147" s="268"/>
      <c r="B147" s="206"/>
      <c r="C147" s="207"/>
      <c r="D147" s="208"/>
      <c r="E147" s="209"/>
      <c r="F147" s="267"/>
      <c r="G147" s="204">
        <f t="shared" si="70"/>
        <v>0</v>
      </c>
      <c r="H147" s="204">
        <f t="shared" si="71"/>
        <v>0</v>
      </c>
      <c r="I147" s="210"/>
      <c r="J147" s="210"/>
      <c r="K147" s="210"/>
      <c r="L147" s="210"/>
      <c r="M147" s="210"/>
      <c r="N147" s="211"/>
      <c r="O147" s="211"/>
      <c r="P147" s="211"/>
      <c r="Q147" s="211"/>
      <c r="R147" s="210"/>
      <c r="S147" s="204">
        <f t="shared" si="54"/>
        <v>0</v>
      </c>
      <c r="T147" s="210"/>
      <c r="U147" s="210"/>
      <c r="V147" s="210"/>
      <c r="W147" s="210"/>
      <c r="X147" s="210"/>
      <c r="Y147" s="210"/>
      <c r="Z147" s="204">
        <f t="shared" si="56"/>
        <v>0</v>
      </c>
      <c r="AA147" s="210"/>
      <c r="AB147" s="210"/>
      <c r="AC147" s="210"/>
      <c r="AD147" s="210"/>
      <c r="AE147" s="210"/>
      <c r="AF147" s="210"/>
      <c r="AG147" s="210"/>
      <c r="AH147" s="204">
        <f t="shared" si="72"/>
        <v>0</v>
      </c>
    </row>
    <row r="148" spans="1:34" ht="15" x14ac:dyDescent="0.2">
      <c r="A148" s="268"/>
      <c r="B148" s="206"/>
      <c r="C148" s="207"/>
      <c r="D148" s="208"/>
      <c r="E148" s="209"/>
      <c r="F148" s="267"/>
      <c r="G148" s="204">
        <f t="shared" si="70"/>
        <v>0</v>
      </c>
      <c r="H148" s="204">
        <f t="shared" si="71"/>
        <v>0</v>
      </c>
      <c r="I148" s="210"/>
      <c r="J148" s="210"/>
      <c r="K148" s="210"/>
      <c r="L148" s="210"/>
      <c r="M148" s="210"/>
      <c r="N148" s="211"/>
      <c r="O148" s="211"/>
      <c r="P148" s="211"/>
      <c r="Q148" s="211"/>
      <c r="R148" s="210"/>
      <c r="S148" s="204">
        <f t="shared" si="54"/>
        <v>0</v>
      </c>
      <c r="T148" s="210"/>
      <c r="U148" s="210"/>
      <c r="V148" s="210"/>
      <c r="W148" s="210"/>
      <c r="X148" s="210"/>
      <c r="Y148" s="210"/>
      <c r="Z148" s="204">
        <f t="shared" si="56"/>
        <v>0</v>
      </c>
      <c r="AA148" s="210"/>
      <c r="AB148" s="210"/>
      <c r="AC148" s="210"/>
      <c r="AD148" s="210"/>
      <c r="AE148" s="210"/>
      <c r="AF148" s="210"/>
      <c r="AG148" s="210"/>
      <c r="AH148" s="204">
        <f t="shared" si="72"/>
        <v>0</v>
      </c>
    </row>
    <row r="149" spans="1:34" ht="15" x14ac:dyDescent="0.2">
      <c r="A149" s="268"/>
      <c r="B149" s="206"/>
      <c r="C149" s="207"/>
      <c r="D149" s="208"/>
      <c r="E149" s="209"/>
      <c r="F149" s="267"/>
      <c r="G149" s="204">
        <f t="shared" si="70"/>
        <v>0</v>
      </c>
      <c r="H149" s="204">
        <f t="shared" si="71"/>
        <v>0</v>
      </c>
      <c r="I149" s="210"/>
      <c r="J149" s="210"/>
      <c r="K149" s="210"/>
      <c r="L149" s="210"/>
      <c r="M149" s="210"/>
      <c r="N149" s="211"/>
      <c r="O149" s="211"/>
      <c r="P149" s="211"/>
      <c r="Q149" s="211"/>
      <c r="R149" s="210"/>
      <c r="S149" s="204">
        <f t="shared" si="54"/>
        <v>0</v>
      </c>
      <c r="T149" s="210"/>
      <c r="U149" s="210"/>
      <c r="V149" s="210"/>
      <c r="W149" s="210"/>
      <c r="X149" s="210"/>
      <c r="Y149" s="210"/>
      <c r="Z149" s="204">
        <f t="shared" si="56"/>
        <v>0</v>
      </c>
      <c r="AA149" s="210"/>
      <c r="AB149" s="210"/>
      <c r="AC149" s="210"/>
      <c r="AD149" s="210"/>
      <c r="AE149" s="210"/>
      <c r="AF149" s="210"/>
      <c r="AG149" s="210"/>
      <c r="AH149" s="204">
        <f t="shared" si="72"/>
        <v>0</v>
      </c>
    </row>
    <row r="150" spans="1:34" ht="15" x14ac:dyDescent="0.2">
      <c r="A150" s="261">
        <v>24</v>
      </c>
      <c r="B150" s="245"/>
      <c r="C150" s="207"/>
      <c r="D150" s="208"/>
      <c r="E150" s="209"/>
      <c r="F150" s="267"/>
      <c r="G150" s="204">
        <f t="shared" si="70"/>
        <v>0</v>
      </c>
      <c r="H150" s="204">
        <f t="shared" si="71"/>
        <v>0</v>
      </c>
      <c r="I150" s="204">
        <f>SUM(I151:I153)</f>
        <v>0</v>
      </c>
      <c r="J150" s="204">
        <f t="shared" ref="J150:R150" si="82">SUM(J151:J153)</f>
        <v>0</v>
      </c>
      <c r="K150" s="204">
        <f t="shared" si="82"/>
        <v>0</v>
      </c>
      <c r="L150" s="204">
        <f t="shared" si="82"/>
        <v>0</v>
      </c>
      <c r="M150" s="204">
        <f t="shared" si="82"/>
        <v>0</v>
      </c>
      <c r="N150" s="204">
        <f t="shared" si="82"/>
        <v>0</v>
      </c>
      <c r="O150" s="204">
        <f t="shared" si="82"/>
        <v>0</v>
      </c>
      <c r="P150" s="204">
        <f t="shared" si="82"/>
        <v>0</v>
      </c>
      <c r="Q150" s="204">
        <f t="shared" si="82"/>
        <v>0</v>
      </c>
      <c r="R150" s="204">
        <f t="shared" si="82"/>
        <v>0</v>
      </c>
      <c r="S150" s="204">
        <f t="shared" si="54"/>
        <v>0</v>
      </c>
      <c r="T150" s="204">
        <f t="shared" ref="T150:Y150" si="83">SUM(T151:T153)</f>
        <v>0</v>
      </c>
      <c r="U150" s="204">
        <f t="shared" si="83"/>
        <v>0</v>
      </c>
      <c r="V150" s="204">
        <f t="shared" si="83"/>
        <v>0</v>
      </c>
      <c r="W150" s="204">
        <f t="shared" si="83"/>
        <v>0</v>
      </c>
      <c r="X150" s="204">
        <f t="shared" si="83"/>
        <v>0</v>
      </c>
      <c r="Y150" s="204">
        <f t="shared" si="83"/>
        <v>0</v>
      </c>
      <c r="Z150" s="204">
        <f t="shared" si="56"/>
        <v>0</v>
      </c>
      <c r="AA150" s="204">
        <f t="shared" ref="AA150:AF150" si="84">SUM(AA151:AA153)</f>
        <v>0</v>
      </c>
      <c r="AB150" s="204">
        <f t="shared" si="84"/>
        <v>0</v>
      </c>
      <c r="AC150" s="204">
        <f t="shared" si="84"/>
        <v>0</v>
      </c>
      <c r="AD150" s="204">
        <f t="shared" si="84"/>
        <v>0</v>
      </c>
      <c r="AE150" s="204">
        <f t="shared" si="84"/>
        <v>0</v>
      </c>
      <c r="AF150" s="204">
        <f t="shared" si="84"/>
        <v>0</v>
      </c>
      <c r="AG150" s="204"/>
      <c r="AH150" s="204">
        <f t="shared" si="72"/>
        <v>0</v>
      </c>
    </row>
    <row r="151" spans="1:34" ht="15" x14ac:dyDescent="0.2">
      <c r="A151" s="268"/>
      <c r="B151" s="206"/>
      <c r="C151" s="207"/>
      <c r="D151" s="208"/>
      <c r="E151" s="209"/>
      <c r="F151" s="267"/>
      <c r="G151" s="204">
        <f t="shared" si="70"/>
        <v>0</v>
      </c>
      <c r="H151" s="204">
        <f t="shared" si="71"/>
        <v>0</v>
      </c>
      <c r="I151" s="210"/>
      <c r="J151" s="210"/>
      <c r="K151" s="210"/>
      <c r="L151" s="210"/>
      <c r="M151" s="210"/>
      <c r="N151" s="211"/>
      <c r="O151" s="211"/>
      <c r="P151" s="211"/>
      <c r="Q151" s="211"/>
      <c r="R151" s="210"/>
      <c r="S151" s="204">
        <f t="shared" si="54"/>
        <v>0</v>
      </c>
      <c r="T151" s="210"/>
      <c r="U151" s="210"/>
      <c r="V151" s="210"/>
      <c r="W151" s="210"/>
      <c r="X151" s="210"/>
      <c r="Y151" s="210"/>
      <c r="Z151" s="204">
        <f t="shared" si="56"/>
        <v>0</v>
      </c>
      <c r="AA151" s="210"/>
      <c r="AB151" s="210"/>
      <c r="AC151" s="210"/>
      <c r="AD151" s="210"/>
      <c r="AE151" s="210"/>
      <c r="AF151" s="210"/>
      <c r="AG151" s="210"/>
      <c r="AH151" s="204">
        <f t="shared" si="72"/>
        <v>0</v>
      </c>
    </row>
    <row r="152" spans="1:34" ht="15" x14ac:dyDescent="0.2">
      <c r="A152" s="268"/>
      <c r="B152" s="206"/>
      <c r="C152" s="207"/>
      <c r="D152" s="208"/>
      <c r="E152" s="209"/>
      <c r="F152" s="267"/>
      <c r="G152" s="204">
        <f t="shared" si="70"/>
        <v>0</v>
      </c>
      <c r="H152" s="204">
        <f t="shared" si="71"/>
        <v>0</v>
      </c>
      <c r="I152" s="210"/>
      <c r="J152" s="210"/>
      <c r="K152" s="210"/>
      <c r="L152" s="210"/>
      <c r="M152" s="210"/>
      <c r="N152" s="211"/>
      <c r="O152" s="211"/>
      <c r="P152" s="211"/>
      <c r="Q152" s="211"/>
      <c r="R152" s="210"/>
      <c r="S152" s="204">
        <f t="shared" si="54"/>
        <v>0</v>
      </c>
      <c r="T152" s="210"/>
      <c r="U152" s="210"/>
      <c r="V152" s="210"/>
      <c r="W152" s="210"/>
      <c r="X152" s="210"/>
      <c r="Y152" s="210"/>
      <c r="Z152" s="204">
        <f t="shared" si="56"/>
        <v>0</v>
      </c>
      <c r="AA152" s="210"/>
      <c r="AB152" s="210"/>
      <c r="AC152" s="210"/>
      <c r="AD152" s="210"/>
      <c r="AE152" s="210"/>
      <c r="AF152" s="210"/>
      <c r="AG152" s="210"/>
      <c r="AH152" s="204">
        <f t="shared" si="72"/>
        <v>0</v>
      </c>
    </row>
    <row r="153" spans="1:34" ht="15" x14ac:dyDescent="0.2">
      <c r="A153" s="268"/>
      <c r="B153" s="206"/>
      <c r="C153" s="207"/>
      <c r="D153" s="208"/>
      <c r="E153" s="209"/>
      <c r="F153" s="267"/>
      <c r="G153" s="204">
        <f t="shared" si="70"/>
        <v>0</v>
      </c>
      <c r="H153" s="204">
        <f t="shared" si="71"/>
        <v>0</v>
      </c>
      <c r="I153" s="210"/>
      <c r="J153" s="210"/>
      <c r="K153" s="210"/>
      <c r="L153" s="210"/>
      <c r="M153" s="210"/>
      <c r="N153" s="211"/>
      <c r="O153" s="211"/>
      <c r="P153" s="211"/>
      <c r="Q153" s="211"/>
      <c r="R153" s="210"/>
      <c r="S153" s="204">
        <f t="shared" si="54"/>
        <v>0</v>
      </c>
      <c r="T153" s="210"/>
      <c r="U153" s="210"/>
      <c r="V153" s="210"/>
      <c r="W153" s="210"/>
      <c r="X153" s="210"/>
      <c r="Y153" s="210"/>
      <c r="Z153" s="204">
        <f t="shared" si="56"/>
        <v>0</v>
      </c>
      <c r="AA153" s="210"/>
      <c r="AB153" s="210"/>
      <c r="AC153" s="210"/>
      <c r="AD153" s="210"/>
      <c r="AE153" s="210"/>
      <c r="AF153" s="210"/>
      <c r="AG153" s="210"/>
      <c r="AH153" s="204">
        <f t="shared" si="72"/>
        <v>0</v>
      </c>
    </row>
  </sheetData>
  <autoFilter ref="A10:AL10"/>
  <mergeCells count="48">
    <mergeCell ref="B73:Z73"/>
    <mergeCell ref="D80:D82"/>
    <mergeCell ref="E80:E82"/>
    <mergeCell ref="F80:F81"/>
    <mergeCell ref="AD7:AD8"/>
    <mergeCell ref="R7:R8"/>
    <mergeCell ref="S7:S8"/>
    <mergeCell ref="T7:T8"/>
    <mergeCell ref="U7:U8"/>
    <mergeCell ref="V7:V8"/>
    <mergeCell ref="W7:W8"/>
    <mergeCell ref="L7:L8"/>
    <mergeCell ref="M7:M8"/>
    <mergeCell ref="N7:N8"/>
    <mergeCell ref="O7:O8"/>
    <mergeCell ref="P7:P8"/>
    <mergeCell ref="S6:Y6"/>
    <mergeCell ref="Z6:AG6"/>
    <mergeCell ref="AH6:AH8"/>
    <mergeCell ref="K7:K8"/>
    <mergeCell ref="AE7:AE8"/>
    <mergeCell ref="AF7:AF8"/>
    <mergeCell ref="AG7:AG8"/>
    <mergeCell ref="X7:X8"/>
    <mergeCell ref="Y7:Y8"/>
    <mergeCell ref="Z7:Z8"/>
    <mergeCell ref="AA7:AA8"/>
    <mergeCell ref="AB7:AB8"/>
    <mergeCell ref="AC7:AC8"/>
    <mergeCell ref="H7:H8"/>
    <mergeCell ref="I7:I8"/>
    <mergeCell ref="J7:J8"/>
    <mergeCell ref="G6:G8"/>
    <mergeCell ref="Q7:Q8"/>
    <mergeCell ref="H6:R6"/>
    <mergeCell ref="A6:A8"/>
    <mergeCell ref="B6:C6"/>
    <mergeCell ref="D6:D8"/>
    <mergeCell ref="E6:E8"/>
    <mergeCell ref="F6:F8"/>
    <mergeCell ref="B7:B8"/>
    <mergeCell ref="C7:C8"/>
    <mergeCell ref="A5:AH5"/>
    <mergeCell ref="A1:C1"/>
    <mergeCell ref="P1:R1"/>
    <mergeCell ref="T1:AH1"/>
    <mergeCell ref="A2:C2"/>
    <mergeCell ref="A3:A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C19" sqref="C19"/>
    </sheetView>
  </sheetViews>
  <sheetFormatPr defaultRowHeight="15.75" x14ac:dyDescent="0.25"/>
  <cols>
    <col min="1" max="1" width="6.7109375" style="561" customWidth="1"/>
    <col min="2" max="2" width="36.42578125" style="561" customWidth="1"/>
    <col min="3" max="3" width="53.85546875" style="561" customWidth="1"/>
    <col min="4" max="4" width="18.5703125" style="561" customWidth="1"/>
    <col min="5" max="5" width="20.85546875" style="561" customWidth="1"/>
    <col min="6" max="6" width="17.28515625" style="561" customWidth="1"/>
    <col min="7" max="7" width="23.28515625" style="561" customWidth="1"/>
    <col min="8" max="256" width="9.140625" style="561"/>
    <col min="257" max="257" width="6.7109375" style="561" customWidth="1"/>
    <col min="258" max="258" width="36.42578125" style="561" customWidth="1"/>
    <col min="259" max="259" width="53.85546875" style="561" customWidth="1"/>
    <col min="260" max="260" width="22.5703125" style="561" customWidth="1"/>
    <col min="261" max="261" width="20.85546875" style="561" customWidth="1"/>
    <col min="262" max="262" width="25.28515625" style="561" customWidth="1"/>
    <col min="263" max="263" width="23.28515625" style="561" customWidth="1"/>
    <col min="264" max="512" width="9.140625" style="561"/>
    <col min="513" max="513" width="6.7109375" style="561" customWidth="1"/>
    <col min="514" max="514" width="36.42578125" style="561" customWidth="1"/>
    <col min="515" max="515" width="53.85546875" style="561" customWidth="1"/>
    <col min="516" max="516" width="22.5703125" style="561" customWidth="1"/>
    <col min="517" max="517" width="20.85546875" style="561" customWidth="1"/>
    <col min="518" max="518" width="25.28515625" style="561" customWidth="1"/>
    <col min="519" max="519" width="23.28515625" style="561" customWidth="1"/>
    <col min="520" max="768" width="9.140625" style="561"/>
    <col min="769" max="769" width="6.7109375" style="561" customWidth="1"/>
    <col min="770" max="770" width="36.42578125" style="561" customWidth="1"/>
    <col min="771" max="771" width="53.85546875" style="561" customWidth="1"/>
    <col min="772" max="772" width="22.5703125" style="561" customWidth="1"/>
    <col min="773" max="773" width="20.85546875" style="561" customWidth="1"/>
    <col min="774" max="774" width="25.28515625" style="561" customWidth="1"/>
    <col min="775" max="775" width="23.28515625" style="561" customWidth="1"/>
    <col min="776" max="1024" width="9.140625" style="561"/>
    <col min="1025" max="1025" width="6.7109375" style="561" customWidth="1"/>
    <col min="1026" max="1026" width="36.42578125" style="561" customWidth="1"/>
    <col min="1027" max="1027" width="53.85546875" style="561" customWidth="1"/>
    <col min="1028" max="1028" width="22.5703125" style="561" customWidth="1"/>
    <col min="1029" max="1029" width="20.85546875" style="561" customWidth="1"/>
    <col min="1030" max="1030" width="25.28515625" style="561" customWidth="1"/>
    <col min="1031" max="1031" width="23.28515625" style="561" customWidth="1"/>
    <col min="1032" max="1280" width="9.140625" style="561"/>
    <col min="1281" max="1281" width="6.7109375" style="561" customWidth="1"/>
    <col min="1282" max="1282" width="36.42578125" style="561" customWidth="1"/>
    <col min="1283" max="1283" width="53.85546875" style="561" customWidth="1"/>
    <col min="1284" max="1284" width="22.5703125" style="561" customWidth="1"/>
    <col min="1285" max="1285" width="20.85546875" style="561" customWidth="1"/>
    <col min="1286" max="1286" width="25.28515625" style="561" customWidth="1"/>
    <col min="1287" max="1287" width="23.28515625" style="561" customWidth="1"/>
    <col min="1288" max="1536" width="9.140625" style="561"/>
    <col min="1537" max="1537" width="6.7109375" style="561" customWidth="1"/>
    <col min="1538" max="1538" width="36.42578125" style="561" customWidth="1"/>
    <col min="1539" max="1539" width="53.85546875" style="561" customWidth="1"/>
    <col min="1540" max="1540" width="22.5703125" style="561" customWidth="1"/>
    <col min="1541" max="1541" width="20.85546875" style="561" customWidth="1"/>
    <col min="1542" max="1542" width="25.28515625" style="561" customWidth="1"/>
    <col min="1543" max="1543" width="23.28515625" style="561" customWidth="1"/>
    <col min="1544" max="1792" width="9.140625" style="561"/>
    <col min="1793" max="1793" width="6.7109375" style="561" customWidth="1"/>
    <col min="1794" max="1794" width="36.42578125" style="561" customWidth="1"/>
    <col min="1795" max="1795" width="53.85546875" style="561" customWidth="1"/>
    <col min="1796" max="1796" width="22.5703125" style="561" customWidth="1"/>
    <col min="1797" max="1797" width="20.85546875" style="561" customWidth="1"/>
    <col min="1798" max="1798" width="25.28515625" style="561" customWidth="1"/>
    <col min="1799" max="1799" width="23.28515625" style="561" customWidth="1"/>
    <col min="1800" max="2048" width="9.140625" style="561"/>
    <col min="2049" max="2049" width="6.7109375" style="561" customWidth="1"/>
    <col min="2050" max="2050" width="36.42578125" style="561" customWidth="1"/>
    <col min="2051" max="2051" width="53.85546875" style="561" customWidth="1"/>
    <col min="2052" max="2052" width="22.5703125" style="561" customWidth="1"/>
    <col min="2053" max="2053" width="20.85546875" style="561" customWidth="1"/>
    <col min="2054" max="2054" width="25.28515625" style="561" customWidth="1"/>
    <col min="2055" max="2055" width="23.28515625" style="561" customWidth="1"/>
    <col min="2056" max="2304" width="9.140625" style="561"/>
    <col min="2305" max="2305" width="6.7109375" style="561" customWidth="1"/>
    <col min="2306" max="2306" width="36.42578125" style="561" customWidth="1"/>
    <col min="2307" max="2307" width="53.85546875" style="561" customWidth="1"/>
    <col min="2308" max="2308" width="22.5703125" style="561" customWidth="1"/>
    <col min="2309" max="2309" width="20.85546875" style="561" customWidth="1"/>
    <col min="2310" max="2310" width="25.28515625" style="561" customWidth="1"/>
    <col min="2311" max="2311" width="23.28515625" style="561" customWidth="1"/>
    <col min="2312" max="2560" width="9.140625" style="561"/>
    <col min="2561" max="2561" width="6.7109375" style="561" customWidth="1"/>
    <col min="2562" max="2562" width="36.42578125" style="561" customWidth="1"/>
    <col min="2563" max="2563" width="53.85546875" style="561" customWidth="1"/>
    <col min="2564" max="2564" width="22.5703125" style="561" customWidth="1"/>
    <col min="2565" max="2565" width="20.85546875" style="561" customWidth="1"/>
    <col min="2566" max="2566" width="25.28515625" style="561" customWidth="1"/>
    <col min="2567" max="2567" width="23.28515625" style="561" customWidth="1"/>
    <col min="2568" max="2816" width="9.140625" style="561"/>
    <col min="2817" max="2817" width="6.7109375" style="561" customWidth="1"/>
    <col min="2818" max="2818" width="36.42578125" style="561" customWidth="1"/>
    <col min="2819" max="2819" width="53.85546875" style="561" customWidth="1"/>
    <col min="2820" max="2820" width="22.5703125" style="561" customWidth="1"/>
    <col min="2821" max="2821" width="20.85546875" style="561" customWidth="1"/>
    <col min="2822" max="2822" width="25.28515625" style="561" customWidth="1"/>
    <col min="2823" max="2823" width="23.28515625" style="561" customWidth="1"/>
    <col min="2824" max="3072" width="9.140625" style="561"/>
    <col min="3073" max="3073" width="6.7109375" style="561" customWidth="1"/>
    <col min="3074" max="3074" width="36.42578125" style="561" customWidth="1"/>
    <col min="3075" max="3075" width="53.85546875" style="561" customWidth="1"/>
    <col min="3076" max="3076" width="22.5703125" style="561" customWidth="1"/>
    <col min="3077" max="3077" width="20.85546875" style="561" customWidth="1"/>
    <col min="3078" max="3078" width="25.28515625" style="561" customWidth="1"/>
    <col min="3079" max="3079" width="23.28515625" style="561" customWidth="1"/>
    <col min="3080" max="3328" width="9.140625" style="561"/>
    <col min="3329" max="3329" width="6.7109375" style="561" customWidth="1"/>
    <col min="3330" max="3330" width="36.42578125" style="561" customWidth="1"/>
    <col min="3331" max="3331" width="53.85546875" style="561" customWidth="1"/>
    <col min="3332" max="3332" width="22.5703125" style="561" customWidth="1"/>
    <col min="3333" max="3333" width="20.85546875" style="561" customWidth="1"/>
    <col min="3334" max="3334" width="25.28515625" style="561" customWidth="1"/>
    <col min="3335" max="3335" width="23.28515625" style="561" customWidth="1"/>
    <col min="3336" max="3584" width="9.140625" style="561"/>
    <col min="3585" max="3585" width="6.7109375" style="561" customWidth="1"/>
    <col min="3586" max="3586" width="36.42578125" style="561" customWidth="1"/>
    <col min="3587" max="3587" width="53.85546875" style="561" customWidth="1"/>
    <col min="3588" max="3588" width="22.5703125" style="561" customWidth="1"/>
    <col min="3589" max="3589" width="20.85546875" style="561" customWidth="1"/>
    <col min="3590" max="3590" width="25.28515625" style="561" customWidth="1"/>
    <col min="3591" max="3591" width="23.28515625" style="561" customWidth="1"/>
    <col min="3592" max="3840" width="9.140625" style="561"/>
    <col min="3841" max="3841" width="6.7109375" style="561" customWidth="1"/>
    <col min="3842" max="3842" width="36.42578125" style="561" customWidth="1"/>
    <col min="3843" max="3843" width="53.85546875" style="561" customWidth="1"/>
    <col min="3844" max="3844" width="22.5703125" style="561" customWidth="1"/>
    <col min="3845" max="3845" width="20.85546875" style="561" customWidth="1"/>
    <col min="3846" max="3846" width="25.28515625" style="561" customWidth="1"/>
    <col min="3847" max="3847" width="23.28515625" style="561" customWidth="1"/>
    <col min="3848" max="4096" width="9.140625" style="561"/>
    <col min="4097" max="4097" width="6.7109375" style="561" customWidth="1"/>
    <col min="4098" max="4098" width="36.42578125" style="561" customWidth="1"/>
    <col min="4099" max="4099" width="53.85546875" style="561" customWidth="1"/>
    <col min="4100" max="4100" width="22.5703125" style="561" customWidth="1"/>
    <col min="4101" max="4101" width="20.85546875" style="561" customWidth="1"/>
    <col min="4102" max="4102" width="25.28515625" style="561" customWidth="1"/>
    <col min="4103" max="4103" width="23.28515625" style="561" customWidth="1"/>
    <col min="4104" max="4352" width="9.140625" style="561"/>
    <col min="4353" max="4353" width="6.7109375" style="561" customWidth="1"/>
    <col min="4354" max="4354" width="36.42578125" style="561" customWidth="1"/>
    <col min="4355" max="4355" width="53.85546875" style="561" customWidth="1"/>
    <col min="4356" max="4356" width="22.5703125" style="561" customWidth="1"/>
    <col min="4357" max="4357" width="20.85546875" style="561" customWidth="1"/>
    <col min="4358" max="4358" width="25.28515625" style="561" customWidth="1"/>
    <col min="4359" max="4359" width="23.28515625" style="561" customWidth="1"/>
    <col min="4360" max="4608" width="9.140625" style="561"/>
    <col min="4609" max="4609" width="6.7109375" style="561" customWidth="1"/>
    <col min="4610" max="4610" width="36.42578125" style="561" customWidth="1"/>
    <col min="4611" max="4611" width="53.85546875" style="561" customWidth="1"/>
    <col min="4612" max="4612" width="22.5703125" style="561" customWidth="1"/>
    <col min="4613" max="4613" width="20.85546875" style="561" customWidth="1"/>
    <col min="4614" max="4614" width="25.28515625" style="561" customWidth="1"/>
    <col min="4615" max="4615" width="23.28515625" style="561" customWidth="1"/>
    <col min="4616" max="4864" width="9.140625" style="561"/>
    <col min="4865" max="4865" width="6.7109375" style="561" customWidth="1"/>
    <col min="4866" max="4866" width="36.42578125" style="561" customWidth="1"/>
    <col min="4867" max="4867" width="53.85546875" style="561" customWidth="1"/>
    <col min="4868" max="4868" width="22.5703125" style="561" customWidth="1"/>
    <col min="4869" max="4869" width="20.85546875" style="561" customWidth="1"/>
    <col min="4870" max="4870" width="25.28515625" style="561" customWidth="1"/>
    <col min="4871" max="4871" width="23.28515625" style="561" customWidth="1"/>
    <col min="4872" max="5120" width="9.140625" style="561"/>
    <col min="5121" max="5121" width="6.7109375" style="561" customWidth="1"/>
    <col min="5122" max="5122" width="36.42578125" style="561" customWidth="1"/>
    <col min="5123" max="5123" width="53.85546875" style="561" customWidth="1"/>
    <col min="5124" max="5124" width="22.5703125" style="561" customWidth="1"/>
    <col min="5125" max="5125" width="20.85546875" style="561" customWidth="1"/>
    <col min="5126" max="5126" width="25.28515625" style="561" customWidth="1"/>
    <col min="5127" max="5127" width="23.28515625" style="561" customWidth="1"/>
    <col min="5128" max="5376" width="9.140625" style="561"/>
    <col min="5377" max="5377" width="6.7109375" style="561" customWidth="1"/>
    <col min="5378" max="5378" width="36.42578125" style="561" customWidth="1"/>
    <col min="5379" max="5379" width="53.85546875" style="561" customWidth="1"/>
    <col min="5380" max="5380" width="22.5703125" style="561" customWidth="1"/>
    <col min="5381" max="5381" width="20.85546875" style="561" customWidth="1"/>
    <col min="5382" max="5382" width="25.28515625" style="561" customWidth="1"/>
    <col min="5383" max="5383" width="23.28515625" style="561" customWidth="1"/>
    <col min="5384" max="5632" width="9.140625" style="561"/>
    <col min="5633" max="5633" width="6.7109375" style="561" customWidth="1"/>
    <col min="5634" max="5634" width="36.42578125" style="561" customWidth="1"/>
    <col min="5635" max="5635" width="53.85546875" style="561" customWidth="1"/>
    <col min="5636" max="5636" width="22.5703125" style="561" customWidth="1"/>
    <col min="5637" max="5637" width="20.85546875" style="561" customWidth="1"/>
    <col min="5638" max="5638" width="25.28515625" style="561" customWidth="1"/>
    <col min="5639" max="5639" width="23.28515625" style="561" customWidth="1"/>
    <col min="5640" max="5888" width="9.140625" style="561"/>
    <col min="5889" max="5889" width="6.7109375" style="561" customWidth="1"/>
    <col min="5890" max="5890" width="36.42578125" style="561" customWidth="1"/>
    <col min="5891" max="5891" width="53.85546875" style="561" customWidth="1"/>
    <col min="5892" max="5892" width="22.5703125" style="561" customWidth="1"/>
    <col min="5893" max="5893" width="20.85546875" style="561" customWidth="1"/>
    <col min="5894" max="5894" width="25.28515625" style="561" customWidth="1"/>
    <col min="5895" max="5895" width="23.28515625" style="561" customWidth="1"/>
    <col min="5896" max="6144" width="9.140625" style="561"/>
    <col min="6145" max="6145" width="6.7109375" style="561" customWidth="1"/>
    <col min="6146" max="6146" width="36.42578125" style="561" customWidth="1"/>
    <col min="6147" max="6147" width="53.85546875" style="561" customWidth="1"/>
    <col min="6148" max="6148" width="22.5703125" style="561" customWidth="1"/>
    <col min="6149" max="6149" width="20.85546875" style="561" customWidth="1"/>
    <col min="6150" max="6150" width="25.28515625" style="561" customWidth="1"/>
    <col min="6151" max="6151" width="23.28515625" style="561" customWidth="1"/>
    <col min="6152" max="6400" width="9.140625" style="561"/>
    <col min="6401" max="6401" width="6.7109375" style="561" customWidth="1"/>
    <col min="6402" max="6402" width="36.42578125" style="561" customWidth="1"/>
    <col min="6403" max="6403" width="53.85546875" style="561" customWidth="1"/>
    <col min="6404" max="6404" width="22.5703125" style="561" customWidth="1"/>
    <col min="6405" max="6405" width="20.85546875" style="561" customWidth="1"/>
    <col min="6406" max="6406" width="25.28515625" style="561" customWidth="1"/>
    <col min="6407" max="6407" width="23.28515625" style="561" customWidth="1"/>
    <col min="6408" max="6656" width="9.140625" style="561"/>
    <col min="6657" max="6657" width="6.7109375" style="561" customWidth="1"/>
    <col min="6658" max="6658" width="36.42578125" style="561" customWidth="1"/>
    <col min="6659" max="6659" width="53.85546875" style="561" customWidth="1"/>
    <col min="6660" max="6660" width="22.5703125" style="561" customWidth="1"/>
    <col min="6661" max="6661" width="20.85546875" style="561" customWidth="1"/>
    <col min="6662" max="6662" width="25.28515625" style="561" customWidth="1"/>
    <col min="6663" max="6663" width="23.28515625" style="561" customWidth="1"/>
    <col min="6664" max="6912" width="9.140625" style="561"/>
    <col min="6913" max="6913" width="6.7109375" style="561" customWidth="1"/>
    <col min="6914" max="6914" width="36.42578125" style="561" customWidth="1"/>
    <col min="6915" max="6915" width="53.85546875" style="561" customWidth="1"/>
    <col min="6916" max="6916" width="22.5703125" style="561" customWidth="1"/>
    <col min="6917" max="6917" width="20.85546875" style="561" customWidth="1"/>
    <col min="6918" max="6918" width="25.28515625" style="561" customWidth="1"/>
    <col min="6919" max="6919" width="23.28515625" style="561" customWidth="1"/>
    <col min="6920" max="7168" width="9.140625" style="561"/>
    <col min="7169" max="7169" width="6.7109375" style="561" customWidth="1"/>
    <col min="7170" max="7170" width="36.42578125" style="561" customWidth="1"/>
    <col min="7171" max="7171" width="53.85546875" style="561" customWidth="1"/>
    <col min="7172" max="7172" width="22.5703125" style="561" customWidth="1"/>
    <col min="7173" max="7173" width="20.85546875" style="561" customWidth="1"/>
    <col min="7174" max="7174" width="25.28515625" style="561" customWidth="1"/>
    <col min="7175" max="7175" width="23.28515625" style="561" customWidth="1"/>
    <col min="7176" max="7424" width="9.140625" style="561"/>
    <col min="7425" max="7425" width="6.7109375" style="561" customWidth="1"/>
    <col min="7426" max="7426" width="36.42578125" style="561" customWidth="1"/>
    <col min="7427" max="7427" width="53.85546875" style="561" customWidth="1"/>
    <col min="7428" max="7428" width="22.5703125" style="561" customWidth="1"/>
    <col min="7429" max="7429" width="20.85546875" style="561" customWidth="1"/>
    <col min="7430" max="7430" width="25.28515625" style="561" customWidth="1"/>
    <col min="7431" max="7431" width="23.28515625" style="561" customWidth="1"/>
    <col min="7432" max="7680" width="9.140625" style="561"/>
    <col min="7681" max="7681" width="6.7109375" style="561" customWidth="1"/>
    <col min="7682" max="7682" width="36.42578125" style="561" customWidth="1"/>
    <col min="7683" max="7683" width="53.85546875" style="561" customWidth="1"/>
    <col min="7684" max="7684" width="22.5703125" style="561" customWidth="1"/>
    <col min="7685" max="7685" width="20.85546875" style="561" customWidth="1"/>
    <col min="7686" max="7686" width="25.28515625" style="561" customWidth="1"/>
    <col min="7687" max="7687" width="23.28515625" style="561" customWidth="1"/>
    <col min="7688" max="7936" width="9.140625" style="561"/>
    <col min="7937" max="7937" width="6.7109375" style="561" customWidth="1"/>
    <col min="7938" max="7938" width="36.42578125" style="561" customWidth="1"/>
    <col min="7939" max="7939" width="53.85546875" style="561" customWidth="1"/>
    <col min="7940" max="7940" width="22.5703125" style="561" customWidth="1"/>
    <col min="7941" max="7941" width="20.85546875" style="561" customWidth="1"/>
    <col min="7942" max="7942" width="25.28515625" style="561" customWidth="1"/>
    <col min="7943" max="7943" width="23.28515625" style="561" customWidth="1"/>
    <col min="7944" max="8192" width="9.140625" style="561"/>
    <col min="8193" max="8193" width="6.7109375" style="561" customWidth="1"/>
    <col min="8194" max="8194" width="36.42578125" style="561" customWidth="1"/>
    <col min="8195" max="8195" width="53.85546875" style="561" customWidth="1"/>
    <col min="8196" max="8196" width="22.5703125" style="561" customWidth="1"/>
    <col min="8197" max="8197" width="20.85546875" style="561" customWidth="1"/>
    <col min="8198" max="8198" width="25.28515625" style="561" customWidth="1"/>
    <col min="8199" max="8199" width="23.28515625" style="561" customWidth="1"/>
    <col min="8200" max="8448" width="9.140625" style="561"/>
    <col min="8449" max="8449" width="6.7109375" style="561" customWidth="1"/>
    <col min="8450" max="8450" width="36.42578125" style="561" customWidth="1"/>
    <col min="8451" max="8451" width="53.85546875" style="561" customWidth="1"/>
    <col min="8452" max="8452" width="22.5703125" style="561" customWidth="1"/>
    <col min="8453" max="8453" width="20.85546875" style="561" customWidth="1"/>
    <col min="8454" max="8454" width="25.28515625" style="561" customWidth="1"/>
    <col min="8455" max="8455" width="23.28515625" style="561" customWidth="1"/>
    <col min="8456" max="8704" width="9.140625" style="561"/>
    <col min="8705" max="8705" width="6.7109375" style="561" customWidth="1"/>
    <col min="8706" max="8706" width="36.42578125" style="561" customWidth="1"/>
    <col min="8707" max="8707" width="53.85546875" style="561" customWidth="1"/>
    <col min="8708" max="8708" width="22.5703125" style="561" customWidth="1"/>
    <col min="8709" max="8709" width="20.85546875" style="561" customWidth="1"/>
    <col min="8710" max="8710" width="25.28515625" style="561" customWidth="1"/>
    <col min="8711" max="8711" width="23.28515625" style="561" customWidth="1"/>
    <col min="8712" max="8960" width="9.140625" style="561"/>
    <col min="8961" max="8961" width="6.7109375" style="561" customWidth="1"/>
    <col min="8962" max="8962" width="36.42578125" style="561" customWidth="1"/>
    <col min="8963" max="8963" width="53.85546875" style="561" customWidth="1"/>
    <col min="8964" max="8964" width="22.5703125" style="561" customWidth="1"/>
    <col min="8965" max="8965" width="20.85546875" style="561" customWidth="1"/>
    <col min="8966" max="8966" width="25.28515625" style="561" customWidth="1"/>
    <col min="8967" max="8967" width="23.28515625" style="561" customWidth="1"/>
    <col min="8968" max="9216" width="9.140625" style="561"/>
    <col min="9217" max="9217" width="6.7109375" style="561" customWidth="1"/>
    <col min="9218" max="9218" width="36.42578125" style="561" customWidth="1"/>
    <col min="9219" max="9219" width="53.85546875" style="561" customWidth="1"/>
    <col min="9220" max="9220" width="22.5703125" style="561" customWidth="1"/>
    <col min="9221" max="9221" width="20.85546875" style="561" customWidth="1"/>
    <col min="9222" max="9222" width="25.28515625" style="561" customWidth="1"/>
    <col min="9223" max="9223" width="23.28515625" style="561" customWidth="1"/>
    <col min="9224" max="9472" width="9.140625" style="561"/>
    <col min="9473" max="9473" width="6.7109375" style="561" customWidth="1"/>
    <col min="9474" max="9474" width="36.42578125" style="561" customWidth="1"/>
    <col min="9475" max="9475" width="53.85546875" style="561" customWidth="1"/>
    <col min="9476" max="9476" width="22.5703125" style="561" customWidth="1"/>
    <col min="9477" max="9477" width="20.85546875" style="561" customWidth="1"/>
    <col min="9478" max="9478" width="25.28515625" style="561" customWidth="1"/>
    <col min="9479" max="9479" width="23.28515625" style="561" customWidth="1"/>
    <col min="9480" max="9728" width="9.140625" style="561"/>
    <col min="9729" max="9729" width="6.7109375" style="561" customWidth="1"/>
    <col min="9730" max="9730" width="36.42578125" style="561" customWidth="1"/>
    <col min="9731" max="9731" width="53.85546875" style="561" customWidth="1"/>
    <col min="9732" max="9732" width="22.5703125" style="561" customWidth="1"/>
    <col min="9733" max="9733" width="20.85546875" style="561" customWidth="1"/>
    <col min="9734" max="9734" width="25.28515625" style="561" customWidth="1"/>
    <col min="9735" max="9735" width="23.28515625" style="561" customWidth="1"/>
    <col min="9736" max="9984" width="9.140625" style="561"/>
    <col min="9985" max="9985" width="6.7109375" style="561" customWidth="1"/>
    <col min="9986" max="9986" width="36.42578125" style="561" customWidth="1"/>
    <col min="9987" max="9987" width="53.85546875" style="561" customWidth="1"/>
    <col min="9988" max="9988" width="22.5703125" style="561" customWidth="1"/>
    <col min="9989" max="9989" width="20.85546875" style="561" customWidth="1"/>
    <col min="9990" max="9990" width="25.28515625" style="561" customWidth="1"/>
    <col min="9991" max="9991" width="23.28515625" style="561" customWidth="1"/>
    <col min="9992" max="10240" width="9.140625" style="561"/>
    <col min="10241" max="10241" width="6.7109375" style="561" customWidth="1"/>
    <col min="10242" max="10242" width="36.42578125" style="561" customWidth="1"/>
    <col min="10243" max="10243" width="53.85546875" style="561" customWidth="1"/>
    <col min="10244" max="10244" width="22.5703125" style="561" customWidth="1"/>
    <col min="10245" max="10245" width="20.85546875" style="561" customWidth="1"/>
    <col min="10246" max="10246" width="25.28515625" style="561" customWidth="1"/>
    <col min="10247" max="10247" width="23.28515625" style="561" customWidth="1"/>
    <col min="10248" max="10496" width="9.140625" style="561"/>
    <col min="10497" max="10497" width="6.7109375" style="561" customWidth="1"/>
    <col min="10498" max="10498" width="36.42578125" style="561" customWidth="1"/>
    <col min="10499" max="10499" width="53.85546875" style="561" customWidth="1"/>
    <col min="10500" max="10500" width="22.5703125" style="561" customWidth="1"/>
    <col min="10501" max="10501" width="20.85546875" style="561" customWidth="1"/>
    <col min="10502" max="10502" width="25.28515625" style="561" customWidth="1"/>
    <col min="10503" max="10503" width="23.28515625" style="561" customWidth="1"/>
    <col min="10504" max="10752" width="9.140625" style="561"/>
    <col min="10753" max="10753" width="6.7109375" style="561" customWidth="1"/>
    <col min="10754" max="10754" width="36.42578125" style="561" customWidth="1"/>
    <col min="10755" max="10755" width="53.85546875" style="561" customWidth="1"/>
    <col min="10756" max="10756" width="22.5703125" style="561" customWidth="1"/>
    <col min="10757" max="10757" width="20.85546875" style="561" customWidth="1"/>
    <col min="10758" max="10758" width="25.28515625" style="561" customWidth="1"/>
    <col min="10759" max="10759" width="23.28515625" style="561" customWidth="1"/>
    <col min="10760" max="11008" width="9.140625" style="561"/>
    <col min="11009" max="11009" width="6.7109375" style="561" customWidth="1"/>
    <col min="11010" max="11010" width="36.42578125" style="561" customWidth="1"/>
    <col min="11011" max="11011" width="53.85546875" style="561" customWidth="1"/>
    <col min="11012" max="11012" width="22.5703125" style="561" customWidth="1"/>
    <col min="11013" max="11013" width="20.85546875" style="561" customWidth="1"/>
    <col min="11014" max="11014" width="25.28515625" style="561" customWidth="1"/>
    <col min="11015" max="11015" width="23.28515625" style="561" customWidth="1"/>
    <col min="11016" max="11264" width="9.140625" style="561"/>
    <col min="11265" max="11265" width="6.7109375" style="561" customWidth="1"/>
    <col min="11266" max="11266" width="36.42578125" style="561" customWidth="1"/>
    <col min="11267" max="11267" width="53.85546875" style="561" customWidth="1"/>
    <col min="11268" max="11268" width="22.5703125" style="561" customWidth="1"/>
    <col min="11269" max="11269" width="20.85546875" style="561" customWidth="1"/>
    <col min="11270" max="11270" width="25.28515625" style="561" customWidth="1"/>
    <col min="11271" max="11271" width="23.28515625" style="561" customWidth="1"/>
    <col min="11272" max="11520" width="9.140625" style="561"/>
    <col min="11521" max="11521" width="6.7109375" style="561" customWidth="1"/>
    <col min="11522" max="11522" width="36.42578125" style="561" customWidth="1"/>
    <col min="11523" max="11523" width="53.85546875" style="561" customWidth="1"/>
    <col min="11524" max="11524" width="22.5703125" style="561" customWidth="1"/>
    <col min="11525" max="11525" width="20.85546875" style="561" customWidth="1"/>
    <col min="11526" max="11526" width="25.28515625" style="561" customWidth="1"/>
    <col min="11527" max="11527" width="23.28515625" style="561" customWidth="1"/>
    <col min="11528" max="11776" width="9.140625" style="561"/>
    <col min="11777" max="11777" width="6.7109375" style="561" customWidth="1"/>
    <col min="11778" max="11778" width="36.42578125" style="561" customWidth="1"/>
    <col min="11779" max="11779" width="53.85546875" style="561" customWidth="1"/>
    <col min="11780" max="11780" width="22.5703125" style="561" customWidth="1"/>
    <col min="11781" max="11781" width="20.85546875" style="561" customWidth="1"/>
    <col min="11782" max="11782" width="25.28515625" style="561" customWidth="1"/>
    <col min="11783" max="11783" width="23.28515625" style="561" customWidth="1"/>
    <col min="11784" max="12032" width="9.140625" style="561"/>
    <col min="12033" max="12033" width="6.7109375" style="561" customWidth="1"/>
    <col min="12034" max="12034" width="36.42578125" style="561" customWidth="1"/>
    <col min="12035" max="12035" width="53.85546875" style="561" customWidth="1"/>
    <col min="12036" max="12036" width="22.5703125" style="561" customWidth="1"/>
    <col min="12037" max="12037" width="20.85546875" style="561" customWidth="1"/>
    <col min="12038" max="12038" width="25.28515625" style="561" customWidth="1"/>
    <col min="12039" max="12039" width="23.28515625" style="561" customWidth="1"/>
    <col min="12040" max="12288" width="9.140625" style="561"/>
    <col min="12289" max="12289" width="6.7109375" style="561" customWidth="1"/>
    <col min="12290" max="12290" width="36.42578125" style="561" customWidth="1"/>
    <col min="12291" max="12291" width="53.85546875" style="561" customWidth="1"/>
    <col min="12292" max="12292" width="22.5703125" style="561" customWidth="1"/>
    <col min="12293" max="12293" width="20.85546875" style="561" customWidth="1"/>
    <col min="12294" max="12294" width="25.28515625" style="561" customWidth="1"/>
    <col min="12295" max="12295" width="23.28515625" style="561" customWidth="1"/>
    <col min="12296" max="12544" width="9.140625" style="561"/>
    <col min="12545" max="12545" width="6.7109375" style="561" customWidth="1"/>
    <col min="12546" max="12546" width="36.42578125" style="561" customWidth="1"/>
    <col min="12547" max="12547" width="53.85546875" style="561" customWidth="1"/>
    <col min="12548" max="12548" width="22.5703125" style="561" customWidth="1"/>
    <col min="12549" max="12549" width="20.85546875" style="561" customWidth="1"/>
    <col min="12550" max="12550" width="25.28515625" style="561" customWidth="1"/>
    <col min="12551" max="12551" width="23.28515625" style="561" customWidth="1"/>
    <col min="12552" max="12800" width="9.140625" style="561"/>
    <col min="12801" max="12801" width="6.7109375" style="561" customWidth="1"/>
    <col min="12802" max="12802" width="36.42578125" style="561" customWidth="1"/>
    <col min="12803" max="12803" width="53.85546875" style="561" customWidth="1"/>
    <col min="12804" max="12804" width="22.5703125" style="561" customWidth="1"/>
    <col min="12805" max="12805" width="20.85546875" style="561" customWidth="1"/>
    <col min="12806" max="12806" width="25.28515625" style="561" customWidth="1"/>
    <col min="12807" max="12807" width="23.28515625" style="561" customWidth="1"/>
    <col min="12808" max="13056" width="9.140625" style="561"/>
    <col min="13057" max="13057" width="6.7109375" style="561" customWidth="1"/>
    <col min="13058" max="13058" width="36.42578125" style="561" customWidth="1"/>
    <col min="13059" max="13059" width="53.85546875" style="561" customWidth="1"/>
    <col min="13060" max="13060" width="22.5703125" style="561" customWidth="1"/>
    <col min="13061" max="13061" width="20.85546875" style="561" customWidth="1"/>
    <col min="13062" max="13062" width="25.28515625" style="561" customWidth="1"/>
    <col min="13063" max="13063" width="23.28515625" style="561" customWidth="1"/>
    <col min="13064" max="13312" width="9.140625" style="561"/>
    <col min="13313" max="13313" width="6.7109375" style="561" customWidth="1"/>
    <col min="13314" max="13314" width="36.42578125" style="561" customWidth="1"/>
    <col min="13315" max="13315" width="53.85546875" style="561" customWidth="1"/>
    <col min="13316" max="13316" width="22.5703125" style="561" customWidth="1"/>
    <col min="13317" max="13317" width="20.85546875" style="561" customWidth="1"/>
    <col min="13318" max="13318" width="25.28515625" style="561" customWidth="1"/>
    <col min="13319" max="13319" width="23.28515625" style="561" customWidth="1"/>
    <col min="13320" max="13568" width="9.140625" style="561"/>
    <col min="13569" max="13569" width="6.7109375" style="561" customWidth="1"/>
    <col min="13570" max="13570" width="36.42578125" style="561" customWidth="1"/>
    <col min="13571" max="13571" width="53.85546875" style="561" customWidth="1"/>
    <col min="13572" max="13572" width="22.5703125" style="561" customWidth="1"/>
    <col min="13573" max="13573" width="20.85546875" style="561" customWidth="1"/>
    <col min="13574" max="13574" width="25.28515625" style="561" customWidth="1"/>
    <col min="13575" max="13575" width="23.28515625" style="561" customWidth="1"/>
    <col min="13576" max="13824" width="9.140625" style="561"/>
    <col min="13825" max="13825" width="6.7109375" style="561" customWidth="1"/>
    <col min="13826" max="13826" width="36.42578125" style="561" customWidth="1"/>
    <col min="13827" max="13827" width="53.85546875" style="561" customWidth="1"/>
    <col min="13828" max="13828" width="22.5703125" style="561" customWidth="1"/>
    <col min="13829" max="13829" width="20.85546875" style="561" customWidth="1"/>
    <col min="13830" max="13830" width="25.28515625" style="561" customWidth="1"/>
    <col min="13831" max="13831" width="23.28515625" style="561" customWidth="1"/>
    <col min="13832" max="14080" width="9.140625" style="561"/>
    <col min="14081" max="14081" width="6.7109375" style="561" customWidth="1"/>
    <col min="14082" max="14082" width="36.42578125" style="561" customWidth="1"/>
    <col min="14083" max="14083" width="53.85546875" style="561" customWidth="1"/>
    <col min="14084" max="14084" width="22.5703125" style="561" customWidth="1"/>
    <col min="14085" max="14085" width="20.85546875" style="561" customWidth="1"/>
    <col min="14086" max="14086" width="25.28515625" style="561" customWidth="1"/>
    <col min="14087" max="14087" width="23.28515625" style="561" customWidth="1"/>
    <col min="14088" max="14336" width="9.140625" style="561"/>
    <col min="14337" max="14337" width="6.7109375" style="561" customWidth="1"/>
    <col min="14338" max="14338" width="36.42578125" style="561" customWidth="1"/>
    <col min="14339" max="14339" width="53.85546875" style="561" customWidth="1"/>
    <col min="14340" max="14340" width="22.5703125" style="561" customWidth="1"/>
    <col min="14341" max="14341" width="20.85546875" style="561" customWidth="1"/>
    <col min="14342" max="14342" width="25.28515625" style="561" customWidth="1"/>
    <col min="14343" max="14343" width="23.28515625" style="561" customWidth="1"/>
    <col min="14344" max="14592" width="9.140625" style="561"/>
    <col min="14593" max="14593" width="6.7109375" style="561" customWidth="1"/>
    <col min="14594" max="14594" width="36.42578125" style="561" customWidth="1"/>
    <col min="14595" max="14595" width="53.85546875" style="561" customWidth="1"/>
    <col min="14596" max="14596" width="22.5703125" style="561" customWidth="1"/>
    <col min="14597" max="14597" width="20.85546875" style="561" customWidth="1"/>
    <col min="14598" max="14598" width="25.28515625" style="561" customWidth="1"/>
    <col min="14599" max="14599" width="23.28515625" style="561" customWidth="1"/>
    <col min="14600" max="14848" width="9.140625" style="561"/>
    <col min="14849" max="14849" width="6.7109375" style="561" customWidth="1"/>
    <col min="14850" max="14850" width="36.42578125" style="561" customWidth="1"/>
    <col min="14851" max="14851" width="53.85546875" style="561" customWidth="1"/>
    <col min="14852" max="14852" width="22.5703125" style="561" customWidth="1"/>
    <col min="14853" max="14853" width="20.85546875" style="561" customWidth="1"/>
    <col min="14854" max="14854" width="25.28515625" style="561" customWidth="1"/>
    <col min="14855" max="14855" width="23.28515625" style="561" customWidth="1"/>
    <col min="14856" max="15104" width="9.140625" style="561"/>
    <col min="15105" max="15105" width="6.7109375" style="561" customWidth="1"/>
    <col min="15106" max="15106" width="36.42578125" style="561" customWidth="1"/>
    <col min="15107" max="15107" width="53.85546875" style="561" customWidth="1"/>
    <col min="15108" max="15108" width="22.5703125" style="561" customWidth="1"/>
    <col min="15109" max="15109" width="20.85546875" style="561" customWidth="1"/>
    <col min="15110" max="15110" width="25.28515625" style="561" customWidth="1"/>
    <col min="15111" max="15111" width="23.28515625" style="561" customWidth="1"/>
    <col min="15112" max="15360" width="9.140625" style="561"/>
    <col min="15361" max="15361" width="6.7109375" style="561" customWidth="1"/>
    <col min="15362" max="15362" width="36.42578125" style="561" customWidth="1"/>
    <col min="15363" max="15363" width="53.85546875" style="561" customWidth="1"/>
    <col min="15364" max="15364" width="22.5703125" style="561" customWidth="1"/>
    <col min="15365" max="15365" width="20.85546875" style="561" customWidth="1"/>
    <col min="15366" max="15366" width="25.28515625" style="561" customWidth="1"/>
    <col min="15367" max="15367" width="23.28515625" style="561" customWidth="1"/>
    <col min="15368" max="15616" width="9.140625" style="561"/>
    <col min="15617" max="15617" width="6.7109375" style="561" customWidth="1"/>
    <col min="15618" max="15618" width="36.42578125" style="561" customWidth="1"/>
    <col min="15619" max="15619" width="53.85546875" style="561" customWidth="1"/>
    <col min="15620" max="15620" width="22.5703125" style="561" customWidth="1"/>
    <col min="15621" max="15621" width="20.85546875" style="561" customWidth="1"/>
    <col min="15622" max="15622" width="25.28515625" style="561" customWidth="1"/>
    <col min="15623" max="15623" width="23.28515625" style="561" customWidth="1"/>
    <col min="15624" max="15872" width="9.140625" style="561"/>
    <col min="15873" max="15873" width="6.7109375" style="561" customWidth="1"/>
    <col min="15874" max="15874" width="36.42578125" style="561" customWidth="1"/>
    <col min="15875" max="15875" width="53.85546875" style="561" customWidth="1"/>
    <col min="15876" max="15876" width="22.5703125" style="561" customWidth="1"/>
    <col min="15877" max="15877" width="20.85546875" style="561" customWidth="1"/>
    <col min="15878" max="15878" width="25.28515625" style="561" customWidth="1"/>
    <col min="15879" max="15879" width="23.28515625" style="561" customWidth="1"/>
    <col min="15880" max="16128" width="9.140625" style="561"/>
    <col min="16129" max="16129" width="6.7109375" style="561" customWidth="1"/>
    <col min="16130" max="16130" width="36.42578125" style="561" customWidth="1"/>
    <col min="16131" max="16131" width="53.85546875" style="561" customWidth="1"/>
    <col min="16132" max="16132" width="22.5703125" style="561" customWidth="1"/>
    <col min="16133" max="16133" width="20.85546875" style="561" customWidth="1"/>
    <col min="16134" max="16134" width="25.28515625" style="561" customWidth="1"/>
    <col min="16135" max="16135" width="23.28515625" style="561" customWidth="1"/>
    <col min="16136" max="16384" width="9.140625" style="561"/>
  </cols>
  <sheetData>
    <row r="1" spans="1:7" ht="40.5" customHeight="1" x14ac:dyDescent="0.25">
      <c r="A1" s="716" t="s">
        <v>736</v>
      </c>
      <c r="B1" s="716"/>
      <c r="C1" s="560"/>
      <c r="D1" s="560"/>
      <c r="G1" s="562" t="s">
        <v>717</v>
      </c>
    </row>
    <row r="2" spans="1:7" x14ac:dyDescent="0.25">
      <c r="A2" s="563"/>
    </row>
    <row r="3" spans="1:7" x14ac:dyDescent="0.25">
      <c r="A3" s="717" t="s">
        <v>737</v>
      </c>
      <c r="B3" s="717"/>
      <c r="C3" s="717"/>
      <c r="D3" s="717"/>
      <c r="E3" s="717"/>
      <c r="F3" s="717"/>
      <c r="G3" s="717"/>
    </row>
    <row r="5" spans="1:7" s="564" customFormat="1" ht="16.5" x14ac:dyDescent="0.25">
      <c r="A5" s="718" t="s">
        <v>718</v>
      </c>
      <c r="B5" s="718" t="s">
        <v>719</v>
      </c>
      <c r="C5" s="718" t="s">
        <v>248</v>
      </c>
      <c r="D5" s="719" t="s">
        <v>720</v>
      </c>
      <c r="E5" s="719"/>
      <c r="F5" s="719"/>
      <c r="G5" s="719"/>
    </row>
    <row r="6" spans="1:7" s="564" customFormat="1" ht="16.5" x14ac:dyDescent="0.25">
      <c r="A6" s="718"/>
      <c r="B6" s="718"/>
      <c r="C6" s="718"/>
      <c r="D6" s="719" t="s">
        <v>721</v>
      </c>
      <c r="E6" s="719"/>
      <c r="F6" s="719" t="s">
        <v>722</v>
      </c>
      <c r="G6" s="719"/>
    </row>
    <row r="7" spans="1:7" ht="42.75" customHeight="1" x14ac:dyDescent="0.25">
      <c r="A7" s="718"/>
      <c r="B7" s="718"/>
      <c r="C7" s="718"/>
      <c r="D7" s="566" t="s">
        <v>738</v>
      </c>
      <c r="E7" s="565" t="s">
        <v>723</v>
      </c>
      <c r="F7" s="566" t="s">
        <v>738</v>
      </c>
      <c r="G7" s="566" t="s">
        <v>739</v>
      </c>
    </row>
    <row r="8" spans="1:7" ht="16.5" x14ac:dyDescent="0.25">
      <c r="A8" s="566" t="s">
        <v>8</v>
      </c>
      <c r="B8" s="566" t="s">
        <v>724</v>
      </c>
      <c r="C8" s="566"/>
      <c r="D8" s="565"/>
      <c r="E8" s="565"/>
      <c r="F8" s="565"/>
      <c r="G8" s="566"/>
    </row>
    <row r="9" spans="1:7" ht="16.5" x14ac:dyDescent="0.25">
      <c r="A9" s="713">
        <v>1</v>
      </c>
      <c r="B9" s="714" t="s">
        <v>725</v>
      </c>
      <c r="C9" s="715" t="s">
        <v>726</v>
      </c>
      <c r="D9" s="567" t="s">
        <v>727</v>
      </c>
      <c r="E9" s="568" t="s">
        <v>728</v>
      </c>
      <c r="F9" s="567"/>
      <c r="G9" s="567"/>
    </row>
    <row r="10" spans="1:7" ht="49.5" x14ac:dyDescent="0.25">
      <c r="A10" s="713"/>
      <c r="B10" s="714"/>
      <c r="C10" s="715"/>
      <c r="D10" s="567" t="s">
        <v>727</v>
      </c>
      <c r="E10" s="567" t="s">
        <v>729</v>
      </c>
      <c r="F10" s="567" t="s">
        <v>727</v>
      </c>
      <c r="G10" s="569" t="s">
        <v>730</v>
      </c>
    </row>
    <row r="11" spans="1:7" ht="16.5" x14ac:dyDescent="0.25">
      <c r="A11" s="708">
        <v>2</v>
      </c>
      <c r="B11" s="709" t="s">
        <v>725</v>
      </c>
      <c r="C11" s="715" t="s">
        <v>731</v>
      </c>
      <c r="D11" s="570" t="s">
        <v>727</v>
      </c>
      <c r="E11" s="570" t="s">
        <v>728</v>
      </c>
      <c r="F11" s="571"/>
      <c r="G11" s="571"/>
    </row>
    <row r="12" spans="1:7" ht="33" x14ac:dyDescent="0.25">
      <c r="A12" s="708"/>
      <c r="B12" s="710"/>
      <c r="C12" s="715"/>
      <c r="D12" s="570" t="s">
        <v>727</v>
      </c>
      <c r="E12" s="570" t="s">
        <v>732</v>
      </c>
      <c r="F12" s="571"/>
      <c r="G12" s="571"/>
    </row>
    <row r="13" spans="1:7" ht="16.5" x14ac:dyDescent="0.25">
      <c r="A13" s="708">
        <v>3</v>
      </c>
      <c r="B13" s="709" t="s">
        <v>725</v>
      </c>
      <c r="C13" s="711" t="s">
        <v>733</v>
      </c>
      <c r="D13" s="570" t="s">
        <v>727</v>
      </c>
      <c r="E13" s="570" t="s">
        <v>728</v>
      </c>
      <c r="F13" s="570"/>
      <c r="G13" s="570"/>
    </row>
    <row r="14" spans="1:7" ht="49.5" x14ac:dyDescent="0.25">
      <c r="A14" s="708"/>
      <c r="B14" s="710"/>
      <c r="C14" s="712"/>
      <c r="D14" s="570" t="s">
        <v>727</v>
      </c>
      <c r="E14" s="570" t="s">
        <v>734</v>
      </c>
      <c r="F14" s="570" t="s">
        <v>727</v>
      </c>
      <c r="G14" s="570" t="s">
        <v>735</v>
      </c>
    </row>
  </sheetData>
  <mergeCells count="17">
    <mergeCell ref="A1:B1"/>
    <mergeCell ref="A3:G3"/>
    <mergeCell ref="A5:A7"/>
    <mergeCell ref="B5:B7"/>
    <mergeCell ref="C5:C7"/>
    <mergeCell ref="D5:G5"/>
    <mergeCell ref="D6:E6"/>
    <mergeCell ref="F6:G6"/>
    <mergeCell ref="A13:A14"/>
    <mergeCell ref="B13:B14"/>
    <mergeCell ref="C13:C14"/>
    <mergeCell ref="A9:A10"/>
    <mergeCell ref="B9:B10"/>
    <mergeCell ref="C9:C10"/>
    <mergeCell ref="A11:A12"/>
    <mergeCell ref="B11:B12"/>
    <mergeCell ref="C11: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469024-F3CA-4272-8E16-FD6411C93CED}"/>
</file>

<file path=customXml/itemProps2.xml><?xml version="1.0" encoding="utf-8"?>
<ds:datastoreItem xmlns:ds="http://schemas.openxmlformats.org/officeDocument/2006/customXml" ds:itemID="{1F59C5B8-1D99-4549-8D57-4939F982708E}"/>
</file>

<file path=customXml/itemProps3.xml><?xml version="1.0" encoding="utf-8"?>
<ds:datastoreItem xmlns:ds="http://schemas.openxmlformats.org/officeDocument/2006/customXml" ds:itemID="{FCE96059-0587-446C-9DAC-9592C7F589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Kiem toan 2017</vt:lpstr>
      <vt:lpstr>Tong hop</vt:lpstr>
      <vt:lpstr>Bieu THBB</vt:lpstr>
      <vt:lpstr>PB 01</vt:lpstr>
      <vt:lpstr>PB02</vt:lpstr>
      <vt:lpstr>PB03</vt:lpstr>
      <vt:lpstr>PB04</vt:lpstr>
      <vt:lpstr>PB04(2)</vt:lpstr>
      <vt:lpstr>PB08</vt:lpstr>
      <vt:lpstr>PB09</vt:lpstr>
      <vt:lpstr>'Kiem toan 2017'!Print_Area</vt:lpstr>
      <vt:lpstr>'Kiem toan 2017'!Print_Titles</vt:lpstr>
      <vt:lpstr>'PB 01'!Print_Titles</vt:lpstr>
      <vt:lpstr>'PB03'!Print_Titles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dc:creator>
  <cp:lastModifiedBy>LEIC</cp:lastModifiedBy>
  <cp:lastPrinted>2020-10-30T03:44:23Z</cp:lastPrinted>
  <dcterms:created xsi:type="dcterms:W3CDTF">2018-07-20T04:17:06Z</dcterms:created>
  <dcterms:modified xsi:type="dcterms:W3CDTF">2020-10-30T03:44:48Z</dcterms:modified>
</cp:coreProperties>
</file>