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665" windowHeight="12285" activeTab="1"/>
  </bookViews>
  <sheets>
    <sheet name="Biểu 6T đầu năm 2025 - Biểu 3" sheetId="38" r:id="rId1"/>
    <sheet name="QTNSNN năm 2025-Biểu 4" sheetId="34" r:id="rId2"/>
    <sheet name="Công khai T9-2025" sheetId="36" r:id="rId3"/>
  </sheets>
  <calcPr calcId="162913"/>
</workbook>
</file>

<file path=xl/calcChain.xml><?xml version="1.0" encoding="utf-8"?>
<calcChain xmlns="http://schemas.openxmlformats.org/spreadsheetml/2006/main">
  <c r="D25" i="38" l="1"/>
  <c r="C25" i="38"/>
  <c r="C18" i="36" l="1"/>
  <c r="D12" i="34" l="1"/>
  <c r="C12" i="34" s="1"/>
  <c r="D14" i="34"/>
  <c r="C18" i="34"/>
  <c r="C16" i="34"/>
  <c r="D16" i="34"/>
  <c r="C25" i="34"/>
  <c r="D25" i="34"/>
  <c r="D58" i="34"/>
  <c r="D55" i="34"/>
  <c r="D48" i="34"/>
  <c r="D59" i="34"/>
  <c r="D26" i="34"/>
  <c r="D27" i="34"/>
  <c r="D28" i="34"/>
  <c r="F25" i="38" l="1"/>
  <c r="C24" i="38"/>
  <c r="F9" i="38"/>
  <c r="F25" i="34"/>
  <c r="G64" i="34"/>
  <c r="G63" i="34"/>
  <c r="G60" i="34"/>
  <c r="G59" i="34"/>
  <c r="F56" i="34"/>
  <c r="F53" i="34"/>
  <c r="D49" i="34"/>
  <c r="D66" i="34"/>
  <c r="D65" i="34" s="1"/>
  <c r="C65" i="34" s="1"/>
  <c r="D70" i="34"/>
  <c r="C71" i="34"/>
  <c r="D68" i="34"/>
  <c r="C68" i="34" s="1"/>
  <c r="C69" i="34"/>
  <c r="D53" i="34"/>
  <c r="C67" i="34"/>
  <c r="C59" i="34"/>
  <c r="D52" i="34"/>
  <c r="D51" i="34" s="1"/>
  <c r="D50" i="34"/>
  <c r="D47" i="34"/>
  <c r="D44" i="34"/>
  <c r="D43" i="34"/>
  <c r="D41" i="34"/>
  <c r="D40" i="34"/>
  <c r="D39" i="34"/>
  <c r="D38" i="34"/>
  <c r="D36" i="34"/>
  <c r="D35" i="34"/>
  <c r="D34" i="34"/>
  <c r="D33" i="34"/>
  <c r="D31" i="34"/>
  <c r="D29" i="34"/>
  <c r="C27" i="34"/>
  <c r="D56" i="34"/>
  <c r="D45" i="34"/>
  <c r="C19" i="34"/>
  <c r="C22" i="34"/>
  <c r="C70" i="34" l="1"/>
  <c r="C17" i="34"/>
  <c r="C66" i="34"/>
  <c r="D42" i="34"/>
  <c r="D37" i="34"/>
  <c r="D30" i="34"/>
  <c r="C19" i="36"/>
  <c r="C14" i="36"/>
  <c r="C10" i="36"/>
  <c r="C8" i="36" s="1"/>
  <c r="E9" i="38" l="1"/>
  <c r="E25" i="38" l="1"/>
  <c r="D24" i="38"/>
  <c r="E24" i="38" l="1"/>
  <c r="F24" i="38"/>
  <c r="C37" i="34"/>
  <c r="C44" i="34"/>
  <c r="D19" i="34"/>
  <c r="C58" i="34"/>
  <c r="C57" i="34"/>
  <c r="C55" i="34"/>
  <c r="C53" i="34"/>
  <c r="C52" i="34"/>
  <c r="C51" i="34"/>
  <c r="C50" i="34"/>
  <c r="C49" i="34"/>
  <c r="C48" i="34"/>
  <c r="C47" i="34"/>
  <c r="C46" i="34"/>
  <c r="F45" i="34"/>
  <c r="C43" i="34"/>
  <c r="E41" i="34"/>
  <c r="C41" i="34"/>
  <c r="E40" i="34"/>
  <c r="C40" i="34"/>
  <c r="E39" i="34"/>
  <c r="C39" i="34"/>
  <c r="E38" i="34"/>
  <c r="C38" i="34"/>
  <c r="E36" i="34"/>
  <c r="C36" i="34"/>
  <c r="E35" i="34"/>
  <c r="C35" i="34"/>
  <c r="E34" i="34"/>
  <c r="C34" i="34"/>
  <c r="E33" i="34"/>
  <c r="C33" i="34"/>
  <c r="C32" i="34"/>
  <c r="E31" i="34"/>
  <c r="C31" i="34"/>
  <c r="E29" i="34"/>
  <c r="C29" i="34"/>
  <c r="E28" i="34"/>
  <c r="C28" i="34"/>
  <c r="E27" i="34"/>
  <c r="E26" i="34"/>
  <c r="C26" i="34"/>
  <c r="E30" i="34" l="1"/>
  <c r="E37" i="34"/>
  <c r="C45" i="34"/>
  <c r="C30" i="34"/>
  <c r="C54" i="34"/>
  <c r="G62" i="34"/>
  <c r="G61" i="34"/>
  <c r="C56" i="34"/>
  <c r="C24" i="34" s="1"/>
  <c r="D24" i="34" s="1"/>
  <c r="D23" i="34" s="1"/>
  <c r="C23" i="34" s="1"/>
  <c r="E25" i="34" l="1"/>
  <c r="E24" i="34"/>
  <c r="E23" i="34" s="1"/>
  <c r="G25" i="34"/>
  <c r="G24" i="34" s="1"/>
  <c r="G23" i="34" s="1"/>
  <c r="F42" i="34"/>
  <c r="F24" i="34" s="1"/>
  <c r="F23" i="34" s="1"/>
  <c r="C42" i="34"/>
  <c r="D22" i="34" l="1"/>
  <c r="D21" i="34"/>
  <c r="F21" i="34" s="1"/>
  <c r="D18" i="34"/>
  <c r="D20" i="34" l="1"/>
  <c r="E17" i="34" s="1"/>
  <c r="D17" i="34"/>
  <c r="F19" i="34"/>
  <c r="F17" i="34" s="1"/>
  <c r="F9" i="34" l="1"/>
  <c r="G9" i="34"/>
  <c r="C7" i="36" l="1"/>
  <c r="E9" i="34" l="1"/>
  <c r="D10" i="34" l="1"/>
  <c r="D9" i="34" s="1"/>
  <c r="C10" i="34"/>
  <c r="C9" i="34" s="1"/>
</calcChain>
</file>

<file path=xl/sharedStrings.xml><?xml version="1.0" encoding="utf-8"?>
<sst xmlns="http://schemas.openxmlformats.org/spreadsheetml/2006/main" count="182" uniqueCount="145">
  <si>
    <t>A</t>
  </si>
  <si>
    <t>I</t>
  </si>
  <si>
    <t>Tổng số thu</t>
  </si>
  <si>
    <t>II</t>
  </si>
  <si>
    <t>B</t>
  </si>
  <si>
    <t>Quyết toán thu</t>
  </si>
  <si>
    <t>Nội dung</t>
  </si>
  <si>
    <t>Chi sự nghiệp thể dục thể thao</t>
  </si>
  <si>
    <t>Chi sự nghiệp bảo vệ môi trường</t>
  </si>
  <si>
    <t>Chi quản lý hành chính</t>
  </si>
  <si>
    <t>Chi Chương trình mục tiêu</t>
  </si>
  <si>
    <t>Chi Chương trình mục tiêu quốc gia</t>
  </si>
  <si>
    <t>Quyết toán chi ngân sách nhà nước</t>
  </si>
  <si>
    <t>Trong đó</t>
  </si>
  <si>
    <t>Trích lập các quỹ</t>
  </si>
  <si>
    <t>Tổng số thu, chi, nộp ngân sách phí, lệ phí</t>
  </si>
  <si>
    <t>1.1</t>
  </si>
  <si>
    <t>Lệ phí</t>
  </si>
  <si>
    <t>1.2</t>
  </si>
  <si>
    <t>Phí</t>
  </si>
  <si>
    <t>Chi từ nguồn thu phí được để lại</t>
  </si>
  <si>
    <t>2.1</t>
  </si>
  <si>
    <t>Kinh phí nhiệm vụ không thường xuyên</t>
  </si>
  <si>
    <t>2.2</t>
  </si>
  <si>
    <t>3.1</t>
  </si>
  <si>
    <t>3.2</t>
  </si>
  <si>
    <t>Dự toán chi ngân sách nhà nước</t>
  </si>
  <si>
    <t>Nghiên cứu khoa học</t>
  </si>
  <si>
    <t>Kinh phí thực hiện nhiệm vụ khoa học công nghệ</t>
  </si>
  <si>
    <t>2.3</t>
  </si>
  <si>
    <t>Chi sự nghiệp giáo dục, đào tạo, dạy nghề</t>
  </si>
  <si>
    <t>Chi sự nghiệp phát thanh, truyền hình, thông tấn</t>
  </si>
  <si>
    <t>Chi từ nguồn thu được để lại</t>
  </si>
  <si>
    <t>Số TT</t>
  </si>
  <si>
    <t>Tiền lương</t>
  </si>
  <si>
    <t>Phụ cấp lương</t>
  </si>
  <si>
    <t>Các khoản đóng góp</t>
  </si>
  <si>
    <t>Thanh toán dịch vụ công cộng</t>
  </si>
  <si>
    <t>Vật tư văn phòng</t>
  </si>
  <si>
    <t>Công tác phí</t>
  </si>
  <si>
    <t>Chi phí thuê mướn</t>
  </si>
  <si>
    <t>Chi khác</t>
  </si>
  <si>
    <t>1.3</t>
  </si>
  <si>
    <t>Thu sự nghiệp khác</t>
  </si>
  <si>
    <t>Số liệu báo cáo quyết toán</t>
  </si>
  <si>
    <t>Số liệu quyết toán được duyệt</t>
  </si>
  <si>
    <t>Quỹ lương</t>
  </si>
  <si>
    <t>Mua sắm, sửa chữa</t>
  </si>
  <si>
    <t>Phụ cấp chức vụ</t>
  </si>
  <si>
    <t>Phụ cấp ưu đãi nghề</t>
  </si>
  <si>
    <t>Phụ cấp trách nhiệm theo nghề, theo công việc</t>
  </si>
  <si>
    <t>Bảo hiểm xã hội</t>
  </si>
  <si>
    <t>Bảo hiểm y tế</t>
  </si>
  <si>
    <t>Kinh phí công đoàn</t>
  </si>
  <si>
    <t>Bảo hiểm thất nghiệp</t>
  </si>
  <si>
    <t>Khoán văn phòng phẩm</t>
  </si>
  <si>
    <t>Khoán công tác phí</t>
  </si>
  <si>
    <t>Thuê lao động trong nước</t>
  </si>
  <si>
    <t>Chi các khoản khác</t>
  </si>
  <si>
    <t>Số thu phí, lệ phí</t>
  </si>
  <si>
    <t>Lương theo ngạch, bậc</t>
  </si>
  <si>
    <t>Tiền công trả cho vị trí lao động thường xuyên theo hợp đồng</t>
  </si>
  <si>
    <t>Tiền công khác</t>
  </si>
  <si>
    <t>Phụ cấp nặng nhọc, độc hại, nguy hiểm</t>
  </si>
  <si>
    <t>Mua sắm tài sản vô hình</t>
  </si>
  <si>
    <t>Phụ cấp thâm niên vượt khung, phụ cấp thâm niên nghề</t>
  </si>
  <si>
    <t>Giáo dục trung học cơ sở</t>
  </si>
  <si>
    <t>Tiền điện</t>
  </si>
  <si>
    <t>Mua, bảo trì phần mềm công nghệ thông tin</t>
  </si>
  <si>
    <t>Chi các khoản phí và lệ phí</t>
  </si>
  <si>
    <t>Tiền vệ sinh, môi trường</t>
  </si>
  <si>
    <t xml:space="preserve">Học Phí </t>
  </si>
  <si>
    <t>Chi từ nguồn thu</t>
  </si>
  <si>
    <t>ĐƠN VỊ: TRƯỜNG THCS PHÚ YÊN</t>
  </si>
  <si>
    <t>Đơn vị tính: đồng</t>
  </si>
  <si>
    <t>Dự toán năm</t>
  </si>
  <si>
    <t>Dự toán</t>
  </si>
  <si>
    <t>Cùng kỳ năm trước</t>
  </si>
  <si>
    <t xml:space="preserve">(Ban hành kèm theo Thông tư số 61/2017/TT-BTC </t>
  </si>
  <si>
    <t>ngày 15 tháng 6 năm 2017 của Bộ Tài chính)</t>
  </si>
  <si>
    <t xml:space="preserve">Biểu số 4 </t>
  </si>
  <si>
    <t>Nguồn khác</t>
  </si>
  <si>
    <t>Ghi chú</t>
  </si>
  <si>
    <t>Số tiền</t>
  </si>
  <si>
    <t xml:space="preserve">ĐÁNH GIÁ THỰC HIỆN THU- CHI NGÂN SÁCH VÀ NGUỒN KHÁC </t>
  </si>
  <si>
    <t>Học phí (số còn lại)</t>
  </si>
  <si>
    <t>Học thêm (Số còn lại)</t>
  </si>
  <si>
    <t>Đã chi thực tế</t>
  </si>
  <si>
    <t>Người lập</t>
  </si>
  <si>
    <t>Trương Tú Phương</t>
  </si>
  <si>
    <t>Chi lập các quỹ của đơn vị thực hiện khoán chi và đơn vị sự nghiệp có thu theo chế độ quy định</t>
  </si>
  <si>
    <t>Chi lập Quỹ bổ sung thu nhập, Quỹ dự phòng ổn định thu nhập</t>
  </si>
  <si>
    <t>Chi lập Quỹ phúc lợi</t>
  </si>
  <si>
    <t xml:space="preserve"> Kinh phí thường xuyên/tự chủ</t>
  </si>
  <si>
    <t>So sánh (%)</t>
  </si>
  <si>
    <t>Kinh phí nhiệm vụ thường xuyên</t>
  </si>
  <si>
    <t>Kinh phí thực hiện chế độ tự chủ</t>
  </si>
  <si>
    <t>Kinh phí không thực hiện chế độ tự chủ</t>
  </si>
  <si>
    <t>Số phí, lệ phí nộp NSNN</t>
  </si>
  <si>
    <t>Kinh phí nhiệm vụ thường xuyên theo chức năng</t>
  </si>
  <si>
    <t>Chi sự nghiệp y tế, dân số và gia đình</t>
  </si>
  <si>
    <t>Chi bảo đảm xã hội</t>
  </si>
  <si>
    <t>Chi hoạt động kinh tế</t>
  </si>
  <si>
    <t>Chi sự nghiệp văn hóa thông tin</t>
  </si>
  <si>
    <t>Chi sự nghiệp giáo dục THCS</t>
  </si>
  <si>
    <t>Thu tiền học phí</t>
  </si>
  <si>
    <t>Ước thực hiện quý/6 tháng/năm</t>
  </si>
  <si>
    <t>Mua sắm và sữa chữa</t>
  </si>
  <si>
    <t>Tiền các  phí và lệ phí</t>
  </si>
  <si>
    <t>Phụ cấp làm đêm, làm thêm giờ</t>
  </si>
  <si>
    <t>Thuê đào tạo lại cán bộ</t>
  </si>
  <si>
    <t>Chi lập quỹ khen thưởng</t>
  </si>
  <si>
    <t>1.4</t>
  </si>
  <si>
    <t>1.5</t>
  </si>
  <si>
    <t>Nguyễn Thị Lan Phương</t>
  </si>
  <si>
    <t>STT</t>
  </si>
  <si>
    <t>TRƯỜNG THCS PHÚ YÊN</t>
  </si>
  <si>
    <t>Thủ trưởng  đơn vị</t>
  </si>
  <si>
    <t>Tồn năm 2024</t>
  </si>
  <si>
    <t>Thu HP từ T1-5/2025</t>
  </si>
  <si>
    <t>(Từ T1- 20/09/2025)</t>
  </si>
  <si>
    <t>Đã chi CM và CSVC</t>
  </si>
  <si>
    <t>Tiền cấp bù học phí cho học sinh diện chính sách</t>
  </si>
  <si>
    <t>Đã chi (40% lương)</t>
  </si>
  <si>
    <t>III</t>
  </si>
  <si>
    <t>Tiền thưởng theo nghị định :73/2024/NĐ-CP:( số còn lại chi cho cuối năm 2025)</t>
  </si>
  <si>
    <t>Số được câp năm 2025</t>
  </si>
  <si>
    <t>Đã chi thưởng 6 tháng đầu năm</t>
  </si>
  <si>
    <t>QUYẾT TOÁN THU - CHI NGUỒN NSNN, NGUỒN KHÁC TỪ THÁNG 1 ĐẾN 20/09/2025</t>
  </si>
  <si>
    <t>Chi 40% vào lương và chi Chuyên môn</t>
  </si>
  <si>
    <t>Thông tin tuyên truyền, liên lạc</t>
  </si>
  <si>
    <t>Thuê bao kênh vệ tinh, thuê bao cáp truyền hình, cước phí Internet, thuê đường truyền mạng</t>
  </si>
  <si>
    <t>Cấp bù học phí cho cơ sở giáo dục theo chế độ</t>
  </si>
  <si>
    <t>Tiền thưởng</t>
  </si>
  <si>
    <t>Thưởng thường xuyên</t>
  </si>
  <si>
    <t>Kinh phí không tự chủ</t>
  </si>
  <si>
    <t xml:space="preserve">     Ngày      tháng      năm 2025</t>
  </si>
  <si>
    <t>Chi năm 2025 (Chi nộp Thuế và chi CSVC)</t>
  </si>
  <si>
    <t>ĐVT: đồng</t>
  </si>
  <si>
    <t>Ngày         tháng 9 năm 2025</t>
  </si>
  <si>
    <t xml:space="preserve"> Chi thường xuyên được cấp từ NSNN</t>
  </si>
  <si>
    <t xml:space="preserve">Nguồn học phí năm 2024 mang sang </t>
  </si>
  <si>
    <r>
      <t xml:space="preserve"> (Biểu số 3 - Ban hành kèm theo Thông tư số 61/2017/TT-BTC ngày 15 tháng 6 năm 2017 của Bộ Tài chính)
</t>
    </r>
    <r>
      <rPr>
        <b/>
        <sz val="12"/>
        <color theme="1"/>
        <rFont val="Times New Roman"/>
        <family val="1"/>
      </rPr>
      <t>Đơn vị: Trường THCS Phú Yên</t>
    </r>
    <r>
      <rPr>
        <sz val="12"/>
        <color theme="1"/>
        <rFont val="Times New Roman"/>
        <family val="1"/>
      </rPr>
      <t xml:space="preserve">
Chương:  822
         </t>
    </r>
    <r>
      <rPr>
        <b/>
        <sz val="12"/>
        <color theme="1"/>
        <rFont val="Times New Roman"/>
        <family val="1"/>
      </rPr>
      <t>ĐÁNH GIÁ THỰC HIỆN DỰ TOÁN THU- CHI NGÂN SÁCH 6 THÁNG ĐẦU NĂM 2025</t>
    </r>
    <r>
      <rPr>
        <sz val="12"/>
        <color theme="1"/>
        <rFont val="Times New Roman"/>
        <family val="1"/>
      </rPr>
      <t xml:space="preserve">
                                         </t>
    </r>
    <r>
      <rPr>
        <i/>
        <sz val="12"/>
        <color theme="1"/>
        <rFont val="Times New Roman"/>
        <family val="1"/>
      </rPr>
      <t xml:space="preserve"> (Kèm theo QĐ số:...........ngày 25 tháng 09 năm 2025)</t>
    </r>
    <r>
      <rPr>
        <sz val="12"/>
        <color theme="1"/>
        <rFont val="Times New Roman"/>
        <family val="1"/>
      </rPr>
      <t xml:space="preserve">                                                                                                                                                                            
</t>
    </r>
  </si>
  <si>
    <t xml:space="preserve">     Ngày 25 tháng 09 năm 2025</t>
  </si>
  <si>
    <t>(Theo Quyết định số 228/QĐ - THCS của Trường THCS Phú Yên ngày 25 tháng 09 năm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</si>
</sst>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##\ ###\ ###\ ###"/>
    <numFmt numFmtId="165" formatCode="_(* #,##0_);_(* \(#,##0\);_(* &quot;-&quot;??_);_(@_)"/>
  </numFmts>
  <fonts count="32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4"/>
      <color theme="1"/>
      <name val="Calibri"/>
      <family val="2"/>
      <charset val="163"/>
      <scheme val="minor"/>
    </font>
    <font>
      <sz val="12"/>
      <name val="Times New Roman"/>
      <family val="1"/>
    </font>
    <font>
      <i/>
      <sz val="12"/>
      <name val="Times New Roman"/>
      <family val="1"/>
    </font>
    <font>
      <b/>
      <sz val="13"/>
      <color theme="1"/>
      <name val="Times New Roman"/>
      <family val="1"/>
    </font>
    <font>
      <sz val="14"/>
      <name val="Arial"/>
      <family val="2"/>
    </font>
    <font>
      <sz val="10"/>
      <color indexed="8"/>
      <name val="Arial"/>
      <family val="2"/>
    </font>
    <font>
      <i/>
      <sz val="12"/>
      <color indexed="8"/>
      <name val="Times New Roman"/>
      <family val="1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theme="1"/>
      <name val="Calibri"/>
      <family val="2"/>
      <charset val="163"/>
      <scheme val="minor"/>
    </font>
    <font>
      <sz val="11"/>
      <color indexed="8"/>
      <name val="Arial"/>
      <family val="2"/>
    </font>
    <font>
      <sz val="11"/>
      <color theme="1"/>
      <name val="Times New Roman"/>
      <family val="1"/>
    </font>
    <font>
      <sz val="10"/>
      <color indexed="8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1"/>
      <color indexed="8"/>
      <name val="Arial Narrow"/>
      <family val="2"/>
    </font>
    <font>
      <sz val="10"/>
      <color theme="1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0"/>
      <color indexed="8"/>
      <name val="Arial Narrow"/>
      <family val="2"/>
    </font>
    <font>
      <i/>
      <sz val="11"/>
      <color indexed="8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i/>
      <sz val="12"/>
      <color theme="1"/>
      <name val="Times New Roman"/>
      <family val="1"/>
    </font>
    <font>
      <b/>
      <i/>
      <sz val="12"/>
      <color theme="1"/>
      <name val="Times New Roman"/>
      <family val="1"/>
    </font>
    <font>
      <sz val="12"/>
      <color indexed="8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2" fillId="0" borderId="0" applyFont="0" applyFill="0" applyBorder="0" applyAlignment="0" applyProtection="0"/>
  </cellStyleXfs>
  <cellXfs count="126">
    <xf numFmtId="0" fontId="0" fillId="0" borderId="0" xfId="0"/>
    <xf numFmtId="0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/>
    <xf numFmtId="164" fontId="3" fillId="0" borderId="0" xfId="0" applyNumberFormat="1" applyFont="1" applyBorder="1" applyAlignment="1"/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/>
      <protection locked="0"/>
    </xf>
    <xf numFmtId="0" fontId="8" fillId="0" borderId="0" xfId="0" applyNumberFormat="1" applyFont="1" applyFill="1" applyBorder="1" applyAlignment="1" applyProtection="1">
      <protection locked="0"/>
    </xf>
    <xf numFmtId="165" fontId="7" fillId="0" borderId="0" xfId="2" applyNumberFormat="1" applyFont="1" applyFill="1" applyBorder="1" applyAlignment="1" applyProtection="1">
      <alignment horizontal="left"/>
      <protection locked="0"/>
    </xf>
    <xf numFmtId="0" fontId="10" fillId="0" borderId="0" xfId="0" applyNumberFormat="1" applyFont="1" applyFill="1" applyBorder="1" applyAlignment="1" applyProtection="1">
      <alignment horizontal="left"/>
      <protection locked="0"/>
    </xf>
    <xf numFmtId="0" fontId="15" fillId="0" borderId="0" xfId="0" applyNumberFormat="1" applyFont="1" applyFill="1" applyBorder="1" applyAlignment="1" applyProtection="1">
      <alignment horizontal="left"/>
      <protection locked="0"/>
    </xf>
    <xf numFmtId="0" fontId="16" fillId="0" borderId="0" xfId="0" applyFont="1" applyAlignment="1">
      <alignment vertical="center"/>
    </xf>
    <xf numFmtId="3" fontId="21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21" fillId="2" borderId="1" xfId="2" applyNumberFormat="1" applyFont="1" applyFill="1" applyBorder="1" applyAlignment="1" applyProtection="1">
      <alignment horizontal="right" vertical="center" wrapText="1" shrinkToFit="1"/>
      <protection locked="0"/>
    </xf>
    <xf numFmtId="0" fontId="20" fillId="3" borderId="1" xfId="0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 applyProtection="1">
      <alignment horizontal="center" vertical="center" wrapText="1" shrinkToFit="1"/>
      <protection locked="0"/>
    </xf>
    <xf numFmtId="0" fontId="21" fillId="2" borderId="1" xfId="0" applyFont="1" applyFill="1" applyBorder="1" applyAlignment="1" applyProtection="1">
      <alignment vertical="center" wrapText="1" shrinkToFit="1"/>
      <protection locked="0"/>
    </xf>
    <xf numFmtId="165" fontId="15" fillId="0" borderId="0" xfId="2" applyNumberFormat="1" applyFont="1" applyFill="1" applyBorder="1" applyAlignment="1" applyProtection="1">
      <alignment horizontal="left"/>
      <protection locked="0"/>
    </xf>
    <xf numFmtId="0" fontId="24" fillId="0" borderId="0" xfId="0" applyNumberFormat="1" applyFont="1" applyFill="1" applyBorder="1" applyAlignment="1" applyProtection="1">
      <alignment vertical="center" wrapText="1"/>
      <protection locked="0"/>
    </xf>
    <xf numFmtId="0" fontId="17" fillId="0" borderId="0" xfId="0" applyFont="1" applyAlignment="1">
      <alignment vertical="center"/>
    </xf>
    <xf numFmtId="165" fontId="7" fillId="0" borderId="0" xfId="0" applyNumberFormat="1" applyFont="1" applyFill="1" applyBorder="1" applyAlignment="1" applyProtection="1">
      <alignment horizontal="left"/>
      <protection locked="0"/>
    </xf>
    <xf numFmtId="0" fontId="26" fillId="3" borderId="1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165" fontId="10" fillId="0" borderId="0" xfId="2" applyNumberFormat="1" applyFont="1" applyFill="1" applyBorder="1" applyAlignment="1" applyProtection="1">
      <alignment horizontal="left"/>
      <protection locked="0"/>
    </xf>
    <xf numFmtId="0" fontId="23" fillId="2" borderId="1" xfId="0" applyFont="1" applyFill="1" applyBorder="1" applyAlignment="1" applyProtection="1">
      <alignment vertical="center" wrapText="1" shrinkToFit="1"/>
      <protection locked="0"/>
    </xf>
    <xf numFmtId="0" fontId="22" fillId="3" borderId="1" xfId="0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center" vertical="center" wrapText="1"/>
    </xf>
    <xf numFmtId="165" fontId="23" fillId="2" borderId="1" xfId="2" applyNumberFormat="1" applyFont="1" applyFill="1" applyBorder="1" applyAlignment="1" applyProtection="1">
      <alignment horizontal="right" vertical="center" wrapText="1" shrinkToFit="1"/>
      <protection locked="0"/>
    </xf>
    <xf numFmtId="0" fontId="19" fillId="2" borderId="1" xfId="0" applyFont="1" applyFill="1" applyBorder="1" applyAlignment="1" applyProtection="1">
      <alignment horizontal="center" vertical="center" wrapText="1" shrinkToFit="1"/>
      <protection locked="0"/>
    </xf>
    <xf numFmtId="165" fontId="19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22" fillId="3" borderId="1" xfId="0" applyFont="1" applyFill="1" applyBorder="1" applyAlignment="1">
      <alignment vertical="center" wrapText="1"/>
    </xf>
    <xf numFmtId="0" fontId="3" fillId="0" borderId="0" xfId="0" applyFont="1" applyAlignment="1"/>
    <xf numFmtId="0" fontId="4" fillId="0" borderId="0" xfId="0" applyFont="1" applyBorder="1" applyAlignment="1"/>
    <xf numFmtId="0" fontId="3" fillId="0" borderId="0" xfId="0" applyFont="1" applyAlignment="1">
      <alignment horizontal="right" vertical="center"/>
    </xf>
    <xf numFmtId="165" fontId="3" fillId="0" borderId="0" xfId="2" applyNumberFormat="1" applyFont="1" applyAlignment="1">
      <alignment vertical="center"/>
    </xf>
    <xf numFmtId="164" fontId="3" fillId="0" borderId="0" xfId="0" applyNumberFormat="1" applyFont="1" applyBorder="1" applyAlignment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NumberFormat="1" applyFont="1" applyFill="1" applyBorder="1" applyAlignment="1" applyProtection="1">
      <alignment horizontal="center" vertical="center"/>
      <protection locked="0"/>
    </xf>
    <xf numFmtId="0" fontId="22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NumberFormat="1" applyFont="1" applyFill="1" applyBorder="1" applyAlignment="1" applyProtection="1">
      <alignment vertical="center"/>
      <protection locked="0"/>
    </xf>
    <xf numFmtId="0" fontId="22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0" fontId="11" fillId="0" borderId="0" xfId="0" applyNumberFormat="1" applyFont="1" applyFill="1" applyBorder="1" applyAlignment="1" applyProtection="1">
      <alignment vertical="center"/>
      <protection locked="0"/>
    </xf>
    <xf numFmtId="165" fontId="6" fillId="0" borderId="0" xfId="2" applyNumberFormat="1" applyFont="1" applyAlignment="1">
      <alignment vertical="center"/>
    </xf>
    <xf numFmtId="165" fontId="7" fillId="0" borderId="0" xfId="2" applyNumberFormat="1" applyFont="1" applyFill="1" applyBorder="1" applyAlignment="1" applyProtection="1">
      <alignment horizontal="left" vertical="center"/>
      <protection locked="0"/>
    </xf>
    <xf numFmtId="0" fontId="7" fillId="0" borderId="0" xfId="0" applyNumberFormat="1" applyFont="1" applyFill="1" applyBorder="1" applyAlignment="1" applyProtection="1">
      <alignment horizontal="left" vertical="center"/>
      <protection locked="0"/>
    </xf>
    <xf numFmtId="165" fontId="11" fillId="0" borderId="0" xfId="2" applyNumberFormat="1" applyFont="1" applyFill="1" applyBorder="1" applyAlignment="1" applyProtection="1">
      <alignment horizontal="left" vertical="center"/>
      <protection locked="0"/>
    </xf>
    <xf numFmtId="0" fontId="11" fillId="0" borderId="0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26" fillId="3" borderId="0" xfId="0" applyFont="1" applyFill="1" applyBorder="1" applyAlignment="1">
      <alignment horizontal="center" vertical="center" wrapText="1"/>
    </xf>
    <xf numFmtId="0" fontId="26" fillId="3" borderId="0" xfId="0" applyFont="1" applyFill="1" applyBorder="1" applyAlignment="1">
      <alignment vertical="center" wrapText="1"/>
    </xf>
    <xf numFmtId="0" fontId="23" fillId="2" borderId="1" xfId="0" applyFont="1" applyFill="1" applyBorder="1" applyAlignment="1" applyProtection="1">
      <alignment horizontal="center" vertical="center" wrapText="1" shrinkToFit="1"/>
      <protection locked="0"/>
    </xf>
    <xf numFmtId="3" fontId="23" fillId="2" borderId="1" xfId="0" applyNumberFormat="1" applyFont="1" applyFill="1" applyBorder="1" applyAlignment="1" applyProtection="1">
      <alignment horizontal="right" vertical="center" wrapText="1" shrinkToFit="1"/>
      <protection locked="0"/>
    </xf>
    <xf numFmtId="165" fontId="10" fillId="0" borderId="0" xfId="0" applyNumberFormat="1" applyFont="1" applyFill="1" applyBorder="1" applyAlignment="1" applyProtection="1">
      <alignment horizontal="left"/>
      <protection locked="0"/>
    </xf>
    <xf numFmtId="0" fontId="20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30" fillId="2" borderId="1" xfId="0" applyFont="1" applyFill="1" applyBorder="1" applyAlignment="1" applyProtection="1">
      <alignment horizontal="center" vertical="center" wrapText="1" shrinkToFit="1"/>
      <protection locked="0"/>
    </xf>
    <xf numFmtId="0" fontId="25" fillId="0" borderId="1" xfId="0" applyFont="1" applyBorder="1" applyAlignment="1">
      <alignment vertical="center" wrapText="1"/>
    </xf>
    <xf numFmtId="0" fontId="2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left" vertical="center" wrapText="1"/>
    </xf>
    <xf numFmtId="3" fontId="25" fillId="0" borderId="1" xfId="0" applyNumberFormat="1" applyFont="1" applyBorder="1" applyAlignment="1">
      <alignment vertical="center"/>
    </xf>
    <xf numFmtId="0" fontId="26" fillId="0" borderId="0" xfId="0" applyFont="1" applyAlignment="1">
      <alignment vertical="center"/>
    </xf>
    <xf numFmtId="0" fontId="25" fillId="0" borderId="1" xfId="0" applyFont="1" applyBorder="1" applyAlignment="1">
      <alignment horizontal="center" vertical="center"/>
    </xf>
    <xf numFmtId="165" fontId="29" fillId="0" borderId="1" xfId="2" applyNumberFormat="1" applyFont="1" applyBorder="1" applyAlignment="1">
      <alignment vertical="center"/>
    </xf>
    <xf numFmtId="165" fontId="26" fillId="0" borderId="1" xfId="2" applyNumberFormat="1" applyFont="1" applyBorder="1" applyAlignment="1">
      <alignment vertical="center"/>
    </xf>
    <xf numFmtId="165" fontId="25" fillId="0" borderId="1" xfId="2" applyNumberFormat="1" applyFont="1" applyBorder="1" applyAlignment="1">
      <alignment vertical="center"/>
    </xf>
    <xf numFmtId="165" fontId="26" fillId="0" borderId="1" xfId="0" applyNumberFormat="1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165" fontId="26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3" fontId="26" fillId="0" borderId="1" xfId="0" applyNumberFormat="1" applyFont="1" applyBorder="1" applyAlignment="1">
      <alignment vertical="center"/>
    </xf>
    <xf numFmtId="0" fontId="26" fillId="0" borderId="0" xfId="0" applyFont="1" applyAlignment="1">
      <alignment horizontal="center" vertical="center"/>
    </xf>
    <xf numFmtId="165" fontId="26" fillId="0" borderId="0" xfId="2" applyNumberFormat="1" applyFont="1" applyAlignment="1">
      <alignment horizontal="center" vertical="center"/>
    </xf>
    <xf numFmtId="165" fontId="26" fillId="0" borderId="0" xfId="2" applyNumberFormat="1" applyFont="1" applyAlignment="1">
      <alignment vertical="center"/>
    </xf>
    <xf numFmtId="3" fontId="26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30" fillId="0" borderId="0" xfId="0" applyNumberFormat="1" applyFont="1" applyFill="1" applyBorder="1" applyAlignment="1" applyProtection="1">
      <protection locked="0"/>
    </xf>
    <xf numFmtId="165" fontId="30" fillId="0" borderId="0" xfId="2" applyNumberFormat="1" applyFont="1" applyFill="1" applyBorder="1" applyAlignment="1" applyProtection="1">
      <alignment horizontal="left"/>
      <protection locked="0"/>
    </xf>
    <xf numFmtId="0" fontId="30" fillId="0" borderId="0" xfId="0" applyNumberFormat="1" applyFont="1" applyFill="1" applyBorder="1" applyAlignment="1" applyProtection="1">
      <alignment horizontal="left"/>
      <protection locked="0"/>
    </xf>
    <xf numFmtId="0" fontId="26" fillId="0" borderId="0" xfId="0" applyFont="1"/>
    <xf numFmtId="165" fontId="26" fillId="3" borderId="1" xfId="2" applyNumberFormat="1" applyFont="1" applyFill="1" applyBorder="1" applyAlignment="1">
      <alignment horizontal="center" vertical="center" wrapText="1"/>
    </xf>
    <xf numFmtId="9" fontId="26" fillId="3" borderId="1" xfId="2" applyNumberFormat="1" applyFont="1" applyFill="1" applyBorder="1" applyAlignment="1">
      <alignment horizontal="center" vertical="center" wrapText="1"/>
    </xf>
    <xf numFmtId="165" fontId="26" fillId="3" borderId="1" xfId="0" applyNumberFormat="1" applyFont="1" applyFill="1" applyBorder="1" applyAlignment="1">
      <alignment horizontal="center" vertical="center" wrapText="1"/>
    </xf>
    <xf numFmtId="9" fontId="26" fillId="3" borderId="1" xfId="0" applyNumberFormat="1" applyFont="1" applyFill="1" applyBorder="1" applyAlignment="1">
      <alignment horizontal="center" vertical="center" wrapText="1"/>
    </xf>
    <xf numFmtId="165" fontId="26" fillId="0" borderId="0" xfId="2" applyNumberFormat="1" applyFont="1"/>
    <xf numFmtId="0" fontId="26" fillId="0" borderId="0" xfId="0" applyFont="1" applyBorder="1"/>
    <xf numFmtId="0" fontId="26" fillId="3" borderId="3" xfId="0" applyFont="1" applyFill="1" applyBorder="1" applyAlignment="1">
      <alignment horizontal="center" vertical="center" wrapText="1"/>
    </xf>
    <xf numFmtId="165" fontId="30" fillId="0" borderId="0" xfId="0" applyNumberFormat="1" applyFont="1" applyFill="1" applyBorder="1" applyAlignment="1" applyProtection="1">
      <alignment horizontal="left"/>
      <protection locked="0"/>
    </xf>
    <xf numFmtId="0" fontId="26" fillId="0" borderId="0" xfId="0" applyFont="1" applyAlignment="1">
      <alignment horizontal="left" vertical="top" wrapText="1"/>
    </xf>
    <xf numFmtId="0" fontId="1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6" fillId="0" borderId="0" xfId="0" applyFont="1" applyAlignment="1">
      <alignment horizontal="left" vertical="top" wrapText="1"/>
    </xf>
    <xf numFmtId="0" fontId="25" fillId="3" borderId="2" xfId="0" applyFont="1" applyFill="1" applyBorder="1" applyAlignment="1">
      <alignment horizontal="center" vertical="center" wrapText="1"/>
    </xf>
    <xf numFmtId="0" fontId="25" fillId="3" borderId="7" xfId="0" applyFont="1" applyFill="1" applyBorder="1" applyAlignment="1">
      <alignment horizontal="center" vertical="center" wrapText="1"/>
    </xf>
    <xf numFmtId="0" fontId="25" fillId="3" borderId="5" xfId="0" applyFont="1" applyFill="1" applyBorder="1" applyAlignment="1">
      <alignment horizontal="center" vertical="center" wrapText="1"/>
    </xf>
    <xf numFmtId="0" fontId="25" fillId="3" borderId="6" xfId="0" applyFont="1" applyFill="1" applyBorder="1" applyAlignment="1">
      <alignment horizontal="center" vertical="center" wrapText="1"/>
    </xf>
    <xf numFmtId="0" fontId="26" fillId="0" borderId="4" xfId="0" applyFont="1" applyBorder="1" applyAlignment="1">
      <alignment horizontal="right" vertical="top"/>
    </xf>
    <xf numFmtId="0" fontId="18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9" fillId="2" borderId="1" xfId="0" applyFont="1" applyFill="1" applyBorder="1" applyAlignment="1" applyProtection="1">
      <alignment horizontal="center" vertical="center" wrapText="1" shrinkToFit="1"/>
      <protection locked="0"/>
    </xf>
    <xf numFmtId="0" fontId="19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NumberFormat="1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vertical="center" wrapText="1" shrinkToFit="1"/>
      <protection locked="0"/>
    </xf>
    <xf numFmtId="165" fontId="19" fillId="2" borderId="1" xfId="2" applyNumberFormat="1" applyFont="1" applyFill="1" applyBorder="1" applyAlignment="1" applyProtection="1">
      <alignment horizontal="center" vertical="center" wrapText="1" shrinkToFit="1"/>
      <protection locked="0"/>
    </xf>
    <xf numFmtId="0" fontId="7" fillId="0" borderId="4" xfId="0" applyNumberFormat="1" applyFont="1" applyFill="1" applyBorder="1" applyAlignment="1" applyProtection="1">
      <alignment horizontal="right" vertical="center"/>
      <protection locked="0"/>
    </xf>
    <xf numFmtId="165" fontId="25" fillId="0" borderId="0" xfId="2" applyNumberFormat="1" applyFont="1" applyBorder="1" applyAlignment="1">
      <alignment horizontal="center" vertical="center"/>
    </xf>
    <xf numFmtId="165" fontId="26" fillId="0" borderId="0" xfId="2" applyNumberFormat="1" applyFont="1" applyAlignment="1">
      <alignment horizontal="center" vertical="center"/>
    </xf>
    <xf numFmtId="0" fontId="28" fillId="0" borderId="0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165" fontId="25" fillId="0" borderId="1" xfId="2" applyNumberFormat="1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25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8" fillId="0" borderId="4" xfId="0" applyFont="1" applyBorder="1" applyAlignment="1">
      <alignment horizontal="right" vertical="center"/>
    </xf>
  </cellXfs>
  <cellStyles count="3">
    <cellStyle name="Comma" xfId="2" builtinId="3"/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topLeftCell="A23" workbookViewId="0">
      <selection activeCell="H38" sqref="H38"/>
    </sheetView>
  </sheetViews>
  <sheetFormatPr defaultRowHeight="15.75" x14ac:dyDescent="0.25"/>
  <cols>
    <col min="1" max="1" width="6" style="88" customWidth="1"/>
    <col min="2" max="2" width="39.5703125" style="88" customWidth="1"/>
    <col min="3" max="3" width="15.28515625" style="88" customWidth="1"/>
    <col min="4" max="4" width="15.5703125" style="88" customWidth="1"/>
    <col min="5" max="5" width="10" style="88" customWidth="1"/>
    <col min="6" max="6" width="11.28515625" style="88" customWidth="1"/>
    <col min="7" max="8" width="9.140625" style="88"/>
    <col min="9" max="9" width="15.28515625" style="88" bestFit="1" customWidth="1"/>
    <col min="10" max="16384" width="9.140625" style="88"/>
  </cols>
  <sheetData>
    <row r="1" spans="1:6" ht="85.5" customHeight="1" x14ac:dyDescent="0.25">
      <c r="A1" s="101" t="s">
        <v>142</v>
      </c>
      <c r="B1" s="101"/>
      <c r="C1" s="101"/>
      <c r="D1" s="101"/>
      <c r="E1" s="101"/>
      <c r="F1" s="101"/>
    </row>
    <row r="2" spans="1:6" ht="21" customHeight="1" x14ac:dyDescent="0.25">
      <c r="A2" s="97"/>
      <c r="B2" s="97"/>
      <c r="C2" s="97"/>
      <c r="D2" s="97"/>
      <c r="E2" s="106" t="s">
        <v>74</v>
      </c>
      <c r="F2" s="106"/>
    </row>
    <row r="3" spans="1:6" ht="15.75" customHeight="1" x14ac:dyDescent="0.25">
      <c r="A3" s="102" t="s">
        <v>33</v>
      </c>
      <c r="B3" s="102" t="s">
        <v>6</v>
      </c>
      <c r="C3" s="102" t="s">
        <v>75</v>
      </c>
      <c r="D3" s="102" t="s">
        <v>106</v>
      </c>
      <c r="E3" s="104" t="s">
        <v>94</v>
      </c>
      <c r="F3" s="105"/>
    </row>
    <row r="4" spans="1:6" ht="40.5" customHeight="1" x14ac:dyDescent="0.25">
      <c r="A4" s="103"/>
      <c r="B4" s="103"/>
      <c r="C4" s="103"/>
      <c r="D4" s="103"/>
      <c r="E4" s="28" t="s">
        <v>76</v>
      </c>
      <c r="F4" s="28" t="s">
        <v>77</v>
      </c>
    </row>
    <row r="5" spans="1:6" x14ac:dyDescent="0.25">
      <c r="A5" s="23" t="s">
        <v>1</v>
      </c>
      <c r="B5" s="24" t="s">
        <v>15</v>
      </c>
      <c r="C5" s="23"/>
      <c r="D5" s="23"/>
      <c r="E5" s="23"/>
      <c r="F5" s="23"/>
    </row>
    <row r="6" spans="1:6" x14ac:dyDescent="0.25">
      <c r="A6" s="23">
        <v>1</v>
      </c>
      <c r="B6" s="24" t="s">
        <v>59</v>
      </c>
      <c r="C6" s="23"/>
      <c r="D6" s="23"/>
      <c r="E6" s="23"/>
      <c r="F6" s="23"/>
    </row>
    <row r="7" spans="1:6" x14ac:dyDescent="0.25">
      <c r="A7" s="23" t="s">
        <v>16</v>
      </c>
      <c r="B7" s="24" t="s">
        <v>17</v>
      </c>
      <c r="C7" s="23"/>
      <c r="D7" s="23"/>
      <c r="E7" s="23"/>
      <c r="F7" s="23"/>
    </row>
    <row r="8" spans="1:6" x14ac:dyDescent="0.25">
      <c r="A8" s="23" t="s">
        <v>18</v>
      </c>
      <c r="B8" s="24" t="s">
        <v>43</v>
      </c>
      <c r="C8" s="23"/>
      <c r="D8" s="23"/>
      <c r="E8" s="23"/>
      <c r="F8" s="23"/>
    </row>
    <row r="9" spans="1:6" x14ac:dyDescent="0.25">
      <c r="A9" s="23"/>
      <c r="B9" s="24" t="s">
        <v>105</v>
      </c>
      <c r="C9" s="89">
        <v>282000000</v>
      </c>
      <c r="D9" s="89">
        <v>153750000</v>
      </c>
      <c r="E9" s="90">
        <f>D9/C9</f>
        <v>0.54521276595744683</v>
      </c>
      <c r="F9" s="90">
        <f>D9/123900000</f>
        <v>1.2409200968523002</v>
      </c>
    </row>
    <row r="10" spans="1:6" x14ac:dyDescent="0.25">
      <c r="A10" s="23">
        <v>2</v>
      </c>
      <c r="B10" s="24" t="s">
        <v>20</v>
      </c>
      <c r="C10" s="89"/>
      <c r="D10" s="89"/>
      <c r="E10" s="89"/>
      <c r="F10" s="89"/>
    </row>
    <row r="11" spans="1:6" x14ac:dyDescent="0.25">
      <c r="A11" s="23" t="s">
        <v>21</v>
      </c>
      <c r="B11" s="24" t="s">
        <v>104</v>
      </c>
      <c r="C11" s="89"/>
      <c r="D11" s="89"/>
      <c r="E11" s="89"/>
      <c r="F11" s="89"/>
    </row>
    <row r="12" spans="1:6" x14ac:dyDescent="0.25">
      <c r="A12" s="23" t="s">
        <v>23</v>
      </c>
      <c r="B12" s="24" t="s">
        <v>9</v>
      </c>
      <c r="C12" s="89"/>
      <c r="D12" s="89"/>
      <c r="E12" s="89"/>
      <c r="F12" s="89"/>
    </row>
    <row r="13" spans="1:6" x14ac:dyDescent="0.25">
      <c r="A13" s="23">
        <v>3</v>
      </c>
      <c r="B13" s="24" t="s">
        <v>98</v>
      </c>
      <c r="C13" s="89"/>
      <c r="D13" s="89"/>
      <c r="E13" s="89"/>
      <c r="F13" s="89"/>
    </row>
    <row r="14" spans="1:6" x14ac:dyDescent="0.25">
      <c r="A14" s="23" t="s">
        <v>24</v>
      </c>
      <c r="B14" s="24" t="s">
        <v>17</v>
      </c>
      <c r="C14" s="23"/>
      <c r="D14" s="23"/>
      <c r="E14" s="23"/>
      <c r="F14" s="23"/>
    </row>
    <row r="15" spans="1:6" x14ac:dyDescent="0.25">
      <c r="A15" s="23" t="s">
        <v>25</v>
      </c>
      <c r="B15" s="24" t="s">
        <v>19</v>
      </c>
      <c r="C15" s="23"/>
      <c r="D15" s="23"/>
      <c r="E15" s="23"/>
      <c r="F15" s="23"/>
    </row>
    <row r="16" spans="1:6" x14ac:dyDescent="0.25">
      <c r="A16" s="23" t="s">
        <v>3</v>
      </c>
      <c r="B16" s="24" t="s">
        <v>26</v>
      </c>
      <c r="C16" s="23"/>
      <c r="D16" s="23"/>
      <c r="E16" s="23"/>
      <c r="F16" s="23"/>
    </row>
    <row r="17" spans="1:9" x14ac:dyDescent="0.25">
      <c r="A17" s="23">
        <v>1</v>
      </c>
      <c r="B17" s="24" t="s">
        <v>9</v>
      </c>
      <c r="C17" s="23"/>
      <c r="D17" s="23"/>
      <c r="E17" s="23"/>
      <c r="F17" s="23"/>
    </row>
    <row r="18" spans="1:9" x14ac:dyDescent="0.25">
      <c r="A18" s="23" t="s">
        <v>16</v>
      </c>
      <c r="B18" s="24" t="s">
        <v>96</v>
      </c>
      <c r="C18" s="23"/>
      <c r="D18" s="23"/>
      <c r="E18" s="23"/>
      <c r="F18" s="23"/>
    </row>
    <row r="19" spans="1:9" x14ac:dyDescent="0.25">
      <c r="A19" s="23" t="s">
        <v>18</v>
      </c>
      <c r="B19" s="24" t="s">
        <v>97</v>
      </c>
      <c r="C19" s="23"/>
      <c r="D19" s="23"/>
      <c r="E19" s="23"/>
      <c r="F19" s="23"/>
    </row>
    <row r="20" spans="1:9" x14ac:dyDescent="0.25">
      <c r="A20" s="23">
        <v>2</v>
      </c>
      <c r="B20" s="24" t="s">
        <v>27</v>
      </c>
      <c r="C20" s="23"/>
      <c r="D20" s="23"/>
      <c r="E20" s="23"/>
      <c r="F20" s="23"/>
    </row>
    <row r="21" spans="1:9" ht="31.5" x14ac:dyDescent="0.25">
      <c r="A21" s="23" t="s">
        <v>21</v>
      </c>
      <c r="B21" s="24" t="s">
        <v>28</v>
      </c>
      <c r="C21" s="23"/>
      <c r="D21" s="23"/>
      <c r="E21" s="23"/>
      <c r="F21" s="23"/>
    </row>
    <row r="22" spans="1:9" ht="31.5" x14ac:dyDescent="0.25">
      <c r="A22" s="23" t="s">
        <v>23</v>
      </c>
      <c r="B22" s="24" t="s">
        <v>99</v>
      </c>
      <c r="C22" s="23"/>
      <c r="D22" s="23"/>
      <c r="E22" s="23"/>
      <c r="F22" s="23"/>
    </row>
    <row r="23" spans="1:9" x14ac:dyDescent="0.25">
      <c r="A23" s="23" t="s">
        <v>29</v>
      </c>
      <c r="B23" s="24" t="s">
        <v>22</v>
      </c>
      <c r="C23" s="23"/>
      <c r="D23" s="23"/>
      <c r="E23" s="23"/>
      <c r="F23" s="23"/>
    </row>
    <row r="24" spans="1:9" x14ac:dyDescent="0.25">
      <c r="A24" s="23">
        <v>3</v>
      </c>
      <c r="B24" s="24" t="s">
        <v>30</v>
      </c>
      <c r="C24" s="91">
        <f>C25+C26</f>
        <v>6095000000</v>
      </c>
      <c r="D24" s="91">
        <f>D25+D26</f>
        <v>3321970493</v>
      </c>
      <c r="E24" s="90">
        <f>D24/C24</f>
        <v>0.54503207432321576</v>
      </c>
      <c r="F24" s="92">
        <f>D24/2063358997</f>
        <v>1.6099818295458743</v>
      </c>
    </row>
    <row r="25" spans="1:9" x14ac:dyDescent="0.25">
      <c r="A25" s="23" t="s">
        <v>24</v>
      </c>
      <c r="B25" s="24" t="s">
        <v>95</v>
      </c>
      <c r="C25" s="89">
        <f>6095000000</f>
        <v>6095000000</v>
      </c>
      <c r="D25" s="89">
        <f>3307220493+14750000</f>
        <v>3321970493</v>
      </c>
      <c r="E25" s="90">
        <f>D25/C25</f>
        <v>0.54503207432321576</v>
      </c>
      <c r="F25" s="90">
        <f>D25/2063358997</f>
        <v>1.6099818295458743</v>
      </c>
      <c r="I25" s="93"/>
    </row>
    <row r="26" spans="1:9" x14ac:dyDescent="0.25">
      <c r="A26" s="23" t="s">
        <v>25</v>
      </c>
      <c r="B26" s="24" t="s">
        <v>22</v>
      </c>
      <c r="C26" s="89"/>
      <c r="D26" s="89"/>
      <c r="E26" s="90"/>
      <c r="F26" s="90"/>
      <c r="I26" s="93"/>
    </row>
    <row r="27" spans="1:9" x14ac:dyDescent="0.25">
      <c r="A27" s="23"/>
      <c r="B27" s="24" t="s">
        <v>100</v>
      </c>
      <c r="C27" s="89"/>
      <c r="D27" s="89"/>
      <c r="E27" s="90"/>
      <c r="F27" s="90"/>
      <c r="I27" s="93"/>
    </row>
    <row r="28" spans="1:9" x14ac:dyDescent="0.25">
      <c r="A28" s="23"/>
      <c r="B28" s="24" t="s">
        <v>101</v>
      </c>
      <c r="C28" s="89"/>
      <c r="D28" s="89"/>
      <c r="E28" s="89"/>
      <c r="F28" s="89"/>
    </row>
    <row r="29" spans="1:9" x14ac:dyDescent="0.25">
      <c r="A29" s="23"/>
      <c r="B29" s="24" t="s">
        <v>102</v>
      </c>
      <c r="C29" s="89"/>
      <c r="D29" s="89"/>
      <c r="E29" s="89"/>
      <c r="F29" s="89"/>
    </row>
    <row r="30" spans="1:9" x14ac:dyDescent="0.25">
      <c r="A30" s="23"/>
      <c r="B30" s="24" t="s">
        <v>8</v>
      </c>
      <c r="C30" s="23"/>
      <c r="D30" s="23"/>
      <c r="E30" s="23"/>
      <c r="F30" s="23"/>
    </row>
    <row r="31" spans="1:9" x14ac:dyDescent="0.25">
      <c r="A31" s="23"/>
      <c r="B31" s="24" t="s">
        <v>103</v>
      </c>
      <c r="C31" s="23"/>
      <c r="D31" s="23"/>
      <c r="E31" s="23"/>
      <c r="F31" s="23"/>
    </row>
    <row r="32" spans="1:9" ht="31.5" x14ac:dyDescent="0.25">
      <c r="A32" s="23"/>
      <c r="B32" s="24" t="s">
        <v>31</v>
      </c>
      <c r="C32" s="23"/>
      <c r="D32" s="23"/>
      <c r="E32" s="23"/>
      <c r="F32" s="23"/>
    </row>
    <row r="33" spans="1:12" x14ac:dyDescent="0.25">
      <c r="A33" s="23"/>
      <c r="B33" s="24" t="s">
        <v>7</v>
      </c>
      <c r="C33" s="23"/>
      <c r="D33" s="23"/>
      <c r="E33" s="23"/>
      <c r="F33" s="23"/>
    </row>
    <row r="34" spans="1:12" x14ac:dyDescent="0.25">
      <c r="A34" s="23"/>
      <c r="B34" s="24" t="s">
        <v>10</v>
      </c>
      <c r="C34" s="23"/>
      <c r="D34" s="23"/>
      <c r="E34" s="23"/>
      <c r="F34" s="23"/>
    </row>
    <row r="35" spans="1:12" x14ac:dyDescent="0.25">
      <c r="A35" s="23"/>
      <c r="B35" s="24" t="s">
        <v>11</v>
      </c>
      <c r="C35" s="23"/>
      <c r="D35" s="23"/>
      <c r="E35" s="23"/>
      <c r="F35" s="23"/>
    </row>
    <row r="36" spans="1:12" x14ac:dyDescent="0.25">
      <c r="A36" s="23"/>
      <c r="B36" s="24" t="s">
        <v>10</v>
      </c>
      <c r="C36" s="23"/>
      <c r="D36" s="23"/>
      <c r="E36" s="23"/>
      <c r="F36" s="23"/>
      <c r="G36" s="94"/>
    </row>
    <row r="37" spans="1:12" ht="9.75" customHeight="1" x14ac:dyDescent="0.25">
      <c r="A37" s="54"/>
      <c r="B37" s="55"/>
      <c r="C37" s="54"/>
      <c r="D37" s="95"/>
      <c r="E37" s="95"/>
      <c r="F37" s="95"/>
      <c r="G37" s="94"/>
    </row>
    <row r="38" spans="1:12" s="87" customFormat="1" x14ac:dyDescent="0.25">
      <c r="B38" s="85"/>
      <c r="C38" s="86"/>
      <c r="D38" s="99" t="s">
        <v>143</v>
      </c>
      <c r="E38" s="99"/>
      <c r="F38" s="99"/>
      <c r="G38" s="34"/>
      <c r="L38" s="96"/>
    </row>
    <row r="39" spans="1:12" s="87" customFormat="1" x14ac:dyDescent="0.25">
      <c r="B39" s="85"/>
      <c r="C39" s="86"/>
      <c r="D39" s="100" t="s">
        <v>117</v>
      </c>
      <c r="E39" s="100"/>
      <c r="F39" s="100"/>
      <c r="G39" s="33"/>
    </row>
    <row r="40" spans="1:12" s="87" customFormat="1" x14ac:dyDescent="0.25">
      <c r="B40" s="85"/>
      <c r="C40" s="86"/>
      <c r="D40" s="35"/>
      <c r="E40" s="36"/>
      <c r="F40" s="37"/>
      <c r="G40" s="3"/>
    </row>
    <row r="41" spans="1:12" s="87" customFormat="1" x14ac:dyDescent="0.25">
      <c r="B41" s="85"/>
      <c r="C41" s="86"/>
      <c r="D41" s="35"/>
      <c r="E41" s="36"/>
      <c r="F41" s="37"/>
      <c r="G41" s="3"/>
    </row>
    <row r="42" spans="1:12" s="87" customFormat="1" ht="24.75" customHeight="1" x14ac:dyDescent="0.25">
      <c r="B42" s="85"/>
      <c r="C42" s="86"/>
      <c r="D42" s="100" t="s">
        <v>89</v>
      </c>
      <c r="E42" s="100"/>
      <c r="F42" s="100"/>
      <c r="G42" s="33"/>
    </row>
    <row r="43" spans="1:12" s="87" customFormat="1" x14ac:dyDescent="0.25">
      <c r="B43" s="85"/>
      <c r="C43" s="86"/>
      <c r="E43" s="86"/>
    </row>
  </sheetData>
  <mergeCells count="10">
    <mergeCell ref="D38:F38"/>
    <mergeCell ref="D39:F39"/>
    <mergeCell ref="D42:F42"/>
    <mergeCell ref="A1:F1"/>
    <mergeCell ref="A3:A4"/>
    <mergeCell ref="B3:B4"/>
    <mergeCell ref="C3:C4"/>
    <mergeCell ref="D3:D4"/>
    <mergeCell ref="E3:F3"/>
    <mergeCell ref="E2:F2"/>
  </mergeCells>
  <pageMargins left="0.38" right="0.2" top="0.42" bottom="0.32" header="0.38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pane ySplit="8" topLeftCell="A18" activePane="bottomLeft" state="frozen"/>
      <selection pane="bottomLeft" activeCell="C7" sqref="C7:C8"/>
    </sheetView>
  </sheetViews>
  <sheetFormatPr defaultRowHeight="15" x14ac:dyDescent="0.2"/>
  <cols>
    <col min="1" max="1" width="6.5703125" style="39" customWidth="1"/>
    <col min="2" max="2" width="32" style="45" customWidth="1"/>
    <col min="3" max="3" width="13.28515625" style="49" customWidth="1"/>
    <col min="4" max="4" width="13.42578125" style="50" customWidth="1"/>
    <col min="5" max="5" width="12" style="49" customWidth="1"/>
    <col min="6" max="6" width="11.28515625" style="50" bestFit="1" customWidth="1"/>
    <col min="7" max="7" width="11.140625" style="50" customWidth="1"/>
    <col min="8" max="8" width="9.140625" style="4"/>
    <col min="9" max="9" width="0" style="4" hidden="1" customWidth="1"/>
    <col min="10" max="10" width="0.140625" style="4" customWidth="1"/>
    <col min="11" max="11" width="15" style="4" bestFit="1" customWidth="1"/>
    <col min="12" max="12" width="14.85546875" style="4" customWidth="1"/>
    <col min="13" max="13" width="10" style="4" bestFit="1" customWidth="1"/>
    <col min="14" max="16384" width="9.140625" style="4"/>
  </cols>
  <sheetData>
    <row r="1" spans="1:12" s="1" customFormat="1" ht="12.75" customHeight="1" x14ac:dyDescent="0.25">
      <c r="A1" s="38"/>
      <c r="B1" s="20"/>
      <c r="C1" s="20"/>
      <c r="D1" s="20"/>
      <c r="E1" s="20"/>
      <c r="F1" s="98" t="s">
        <v>80</v>
      </c>
      <c r="G1" s="21"/>
      <c r="H1" s="10"/>
    </row>
    <row r="2" spans="1:12" s="1" customFormat="1" ht="15.75" customHeight="1" x14ac:dyDescent="0.25">
      <c r="A2" s="38"/>
      <c r="B2" s="20"/>
      <c r="C2" s="20"/>
      <c r="D2" s="107" t="s">
        <v>78</v>
      </c>
      <c r="E2" s="107"/>
      <c r="F2" s="107"/>
      <c r="G2" s="107"/>
      <c r="H2" s="10"/>
    </row>
    <row r="3" spans="1:12" s="2" customFormat="1" ht="18.75" customHeight="1" x14ac:dyDescent="0.3">
      <c r="A3" s="84" t="s">
        <v>116</v>
      </c>
      <c r="B3" s="41"/>
      <c r="C3" s="46"/>
      <c r="D3" s="107" t="s">
        <v>79</v>
      </c>
      <c r="E3" s="107"/>
      <c r="F3" s="107"/>
      <c r="G3" s="107"/>
    </row>
    <row r="4" spans="1:12" s="2" customFormat="1" ht="22.5" customHeight="1" x14ac:dyDescent="0.3">
      <c r="A4" s="108" t="s">
        <v>128</v>
      </c>
      <c r="B4" s="108"/>
      <c r="C4" s="108"/>
      <c r="D4" s="108"/>
      <c r="E4" s="108"/>
      <c r="F4" s="108"/>
      <c r="G4" s="108"/>
    </row>
    <row r="5" spans="1:12" ht="15.75" customHeight="1" x14ac:dyDescent="0.25">
      <c r="A5" s="111" t="s">
        <v>144</v>
      </c>
      <c r="B5" s="111"/>
      <c r="C5" s="111"/>
      <c r="D5" s="111"/>
      <c r="E5" s="111"/>
      <c r="F5" s="111"/>
      <c r="G5" s="111"/>
      <c r="H5" s="6"/>
    </row>
    <row r="6" spans="1:12" ht="14.25" customHeight="1" x14ac:dyDescent="0.2">
      <c r="B6" s="42"/>
      <c r="C6" s="47"/>
      <c r="D6" s="48"/>
      <c r="E6" s="47"/>
      <c r="F6" s="114" t="s">
        <v>138</v>
      </c>
      <c r="G6" s="114"/>
    </row>
    <row r="7" spans="1:12" ht="15.75" customHeight="1" x14ac:dyDescent="0.2">
      <c r="A7" s="109" t="s">
        <v>33</v>
      </c>
      <c r="B7" s="112" t="s">
        <v>6</v>
      </c>
      <c r="C7" s="113" t="s">
        <v>44</v>
      </c>
      <c r="D7" s="109" t="s">
        <v>45</v>
      </c>
      <c r="E7" s="110" t="s">
        <v>13</v>
      </c>
      <c r="F7" s="110"/>
      <c r="G7" s="110"/>
    </row>
    <row r="8" spans="1:12" ht="36.75" customHeight="1" x14ac:dyDescent="0.2">
      <c r="A8" s="109"/>
      <c r="B8" s="112"/>
      <c r="C8" s="113"/>
      <c r="D8" s="109"/>
      <c r="E8" s="31" t="s">
        <v>46</v>
      </c>
      <c r="F8" s="30" t="s">
        <v>47</v>
      </c>
      <c r="G8" s="30" t="s">
        <v>14</v>
      </c>
      <c r="H8" s="13"/>
    </row>
    <row r="9" spans="1:12" ht="15.75" customHeight="1" x14ac:dyDescent="0.2">
      <c r="A9" s="40" t="s">
        <v>1</v>
      </c>
      <c r="B9" s="43" t="s">
        <v>5</v>
      </c>
      <c r="C9" s="14">
        <f>C10</f>
        <v>199433600</v>
      </c>
      <c r="D9" s="14">
        <f>D10</f>
        <v>199433600</v>
      </c>
      <c r="E9" s="14">
        <f>E10+E16</f>
        <v>0</v>
      </c>
      <c r="F9" s="14">
        <f>F10+F16</f>
        <v>0</v>
      </c>
      <c r="G9" s="14">
        <f>G10+G16</f>
        <v>0</v>
      </c>
    </row>
    <row r="10" spans="1:12" ht="19.5" customHeight="1" x14ac:dyDescent="0.25">
      <c r="A10" s="27" t="s">
        <v>0</v>
      </c>
      <c r="B10" s="43" t="s">
        <v>2</v>
      </c>
      <c r="C10" s="14">
        <f>C11+C12</f>
        <v>199433600</v>
      </c>
      <c r="D10" s="14">
        <f>D11+D12</f>
        <v>199433600</v>
      </c>
      <c r="E10" s="14"/>
      <c r="F10" s="11"/>
      <c r="G10" s="11"/>
      <c r="H10" s="12"/>
    </row>
    <row r="11" spans="1:12" ht="19.5" customHeight="1" x14ac:dyDescent="0.2">
      <c r="A11" s="15">
        <v>1</v>
      </c>
      <c r="B11" s="44" t="s">
        <v>59</v>
      </c>
      <c r="C11" s="14"/>
      <c r="D11" s="14"/>
      <c r="E11" s="14"/>
      <c r="F11" s="11"/>
      <c r="G11" s="11"/>
    </row>
    <row r="12" spans="1:12" s="8" customFormat="1" ht="19.5" customHeight="1" x14ac:dyDescent="0.2">
      <c r="A12" s="15">
        <v>2</v>
      </c>
      <c r="B12" s="16" t="s">
        <v>43</v>
      </c>
      <c r="C12" s="14">
        <f>D12</f>
        <v>199433600</v>
      </c>
      <c r="D12" s="14">
        <f>D13+D14+D15</f>
        <v>199433600</v>
      </c>
      <c r="E12" s="14"/>
      <c r="F12" s="11"/>
      <c r="G12" s="11"/>
      <c r="K12" s="25"/>
    </row>
    <row r="13" spans="1:12" ht="19.5" customHeight="1" x14ac:dyDescent="0.2">
      <c r="A13" s="15" t="s">
        <v>21</v>
      </c>
      <c r="B13" s="44" t="s">
        <v>71</v>
      </c>
      <c r="C13" s="14">
        <v>153750000</v>
      </c>
      <c r="D13" s="14">
        <v>153750000</v>
      </c>
      <c r="E13" s="14"/>
      <c r="F13" s="11"/>
      <c r="G13" s="11"/>
      <c r="K13" s="22"/>
      <c r="L13" s="22"/>
    </row>
    <row r="14" spans="1:12" s="5" customFormat="1" ht="25.5" customHeight="1" x14ac:dyDescent="0.2">
      <c r="A14" s="15" t="s">
        <v>23</v>
      </c>
      <c r="B14" s="59" t="s">
        <v>132</v>
      </c>
      <c r="C14" s="14">
        <v>750000</v>
      </c>
      <c r="D14" s="14">
        <f>750000</f>
        <v>750000</v>
      </c>
      <c r="E14" s="14"/>
      <c r="F14" s="11"/>
      <c r="G14" s="11"/>
      <c r="K14" s="22"/>
      <c r="L14" s="22"/>
    </row>
    <row r="15" spans="1:12" s="5" customFormat="1" ht="19.5" customHeight="1" x14ac:dyDescent="0.2">
      <c r="A15" s="15">
        <v>2.2999999999999998</v>
      </c>
      <c r="B15" s="44" t="s">
        <v>141</v>
      </c>
      <c r="C15" s="14">
        <v>44933600</v>
      </c>
      <c r="D15" s="14">
        <v>44933600</v>
      </c>
      <c r="E15" s="14"/>
      <c r="F15" s="11"/>
      <c r="G15" s="11"/>
      <c r="K15" s="22"/>
      <c r="L15" s="22"/>
    </row>
    <row r="16" spans="1:12" ht="19.5" customHeight="1" x14ac:dyDescent="0.2">
      <c r="A16" s="27" t="s">
        <v>4</v>
      </c>
      <c r="B16" s="32" t="s">
        <v>32</v>
      </c>
      <c r="C16" s="14">
        <f>D16</f>
        <v>177390100</v>
      </c>
      <c r="D16" s="14">
        <f>D17</f>
        <v>177390100</v>
      </c>
      <c r="E16" s="14"/>
      <c r="F16" s="14"/>
      <c r="G16" s="14"/>
      <c r="K16" s="22"/>
    </row>
    <row r="17" spans="1:12" ht="19.5" customHeight="1" x14ac:dyDescent="0.2">
      <c r="A17" s="15">
        <v>1</v>
      </c>
      <c r="B17" s="16" t="s">
        <v>72</v>
      </c>
      <c r="C17" s="14">
        <f>SUM(C18:C22)</f>
        <v>177390100</v>
      </c>
      <c r="D17" s="14">
        <f t="shared" ref="D17:D22" si="0">C17</f>
        <v>177390100</v>
      </c>
      <c r="E17" s="14">
        <f>E18+E20</f>
        <v>61800000</v>
      </c>
      <c r="F17" s="14">
        <f>F19+F21+F22</f>
        <v>59659000</v>
      </c>
      <c r="G17" s="14"/>
    </row>
    <row r="18" spans="1:12" s="8" customFormat="1" ht="19.5" customHeight="1" x14ac:dyDescent="0.2">
      <c r="A18" s="15" t="s">
        <v>16</v>
      </c>
      <c r="B18" s="18" t="s">
        <v>129</v>
      </c>
      <c r="C18" s="14">
        <f>8488600+3400000+4000000+61800000+3000000+1600000+3000000+1700000+1800000+1300000+700000+2000000+1850000+2757000</f>
        <v>97395600</v>
      </c>
      <c r="D18" s="14">
        <f t="shared" si="0"/>
        <v>97395600</v>
      </c>
      <c r="E18" s="14">
        <v>61800000</v>
      </c>
      <c r="F18" s="11"/>
      <c r="G18" s="11"/>
    </row>
    <row r="19" spans="1:12" s="8" customFormat="1" ht="19.5" customHeight="1" x14ac:dyDescent="0.2">
      <c r="A19" s="15" t="s">
        <v>18</v>
      </c>
      <c r="B19" s="18" t="s">
        <v>107</v>
      </c>
      <c r="C19" s="14">
        <f>6000000+7784400+3648000+3000000+19738000+13994000+3000000+299000+2195600</f>
        <v>59659000</v>
      </c>
      <c r="D19" s="14">
        <f t="shared" si="0"/>
        <v>59659000</v>
      </c>
      <c r="E19" s="14"/>
      <c r="F19" s="11">
        <f>D19</f>
        <v>59659000</v>
      </c>
      <c r="G19" s="11"/>
    </row>
    <row r="20" spans="1:12" s="5" customFormat="1" ht="19.5" customHeight="1" x14ac:dyDescent="0.2">
      <c r="A20" s="17" t="s">
        <v>42</v>
      </c>
      <c r="B20" s="18" t="s">
        <v>62</v>
      </c>
      <c r="C20" s="14">
        <v>15000000</v>
      </c>
      <c r="D20" s="14">
        <f t="shared" si="0"/>
        <v>15000000</v>
      </c>
      <c r="E20" s="14"/>
      <c r="F20" s="11"/>
      <c r="G20" s="11"/>
    </row>
    <row r="21" spans="1:12" s="5" customFormat="1" ht="19.5" customHeight="1" x14ac:dyDescent="0.2">
      <c r="A21" s="17" t="s">
        <v>112</v>
      </c>
      <c r="B21" s="18" t="s">
        <v>108</v>
      </c>
      <c r="C21" s="14"/>
      <c r="D21" s="14">
        <f t="shared" si="0"/>
        <v>0</v>
      </c>
      <c r="E21" s="14"/>
      <c r="F21" s="14">
        <f>D21</f>
        <v>0</v>
      </c>
      <c r="G21" s="11"/>
    </row>
    <row r="22" spans="1:12" s="5" customFormat="1" ht="19.5" customHeight="1" x14ac:dyDescent="0.2">
      <c r="A22" s="17" t="s">
        <v>113</v>
      </c>
      <c r="B22" s="18" t="s">
        <v>41</v>
      </c>
      <c r="C22" s="14">
        <f>5335500</f>
        <v>5335500</v>
      </c>
      <c r="D22" s="14">
        <f t="shared" si="0"/>
        <v>5335500</v>
      </c>
      <c r="E22" s="14"/>
      <c r="F22" s="14"/>
      <c r="G22" s="11"/>
      <c r="K22" s="22"/>
    </row>
    <row r="23" spans="1:12" s="8" customFormat="1" ht="19.5" customHeight="1" x14ac:dyDescent="0.2">
      <c r="A23" s="27" t="s">
        <v>3</v>
      </c>
      <c r="B23" s="32" t="s">
        <v>12</v>
      </c>
      <c r="C23" s="29">
        <f>D23</f>
        <v>4278021355</v>
      </c>
      <c r="D23" s="29">
        <f>D24+D65</f>
        <v>4278021355</v>
      </c>
      <c r="E23" s="29">
        <f t="shared" ref="E23:G24" si="1">E24</f>
        <v>3976296384</v>
      </c>
      <c r="F23" s="29">
        <f t="shared" si="1"/>
        <v>80623407</v>
      </c>
      <c r="G23" s="29">
        <f t="shared" si="1"/>
        <v>105940000</v>
      </c>
      <c r="K23" s="58"/>
    </row>
    <row r="24" spans="1:12" s="8" customFormat="1" ht="19.5" customHeight="1" x14ac:dyDescent="0.2">
      <c r="A24" s="56">
        <v>1</v>
      </c>
      <c r="B24" s="26" t="s">
        <v>93</v>
      </c>
      <c r="C24" s="29">
        <f>C25</f>
        <v>4263271355</v>
      </c>
      <c r="D24" s="29">
        <f>C24</f>
        <v>4263271355</v>
      </c>
      <c r="E24" s="29">
        <f t="shared" si="1"/>
        <v>3976296384</v>
      </c>
      <c r="F24" s="57">
        <f t="shared" si="1"/>
        <v>80623407</v>
      </c>
      <c r="G24" s="57">
        <f t="shared" si="1"/>
        <v>105940000</v>
      </c>
      <c r="J24" s="25">
        <v>1273527038</v>
      </c>
      <c r="K24" s="25"/>
    </row>
    <row r="25" spans="1:12" s="8" customFormat="1" ht="19.5" customHeight="1" x14ac:dyDescent="0.2">
      <c r="A25" s="56"/>
      <c r="B25" s="26" t="s">
        <v>66</v>
      </c>
      <c r="C25" s="29">
        <f>C26+C28+C30+C37+C42+C45+C47+C49+C51+C53+C56+C59+C63</f>
        <v>4263271355</v>
      </c>
      <c r="D25" s="29">
        <f>C25</f>
        <v>4263271355</v>
      </c>
      <c r="E25" s="29">
        <f>E26+E30+E37+E28</f>
        <v>3976296384</v>
      </c>
      <c r="F25" s="57">
        <f>F42+F45+F53+F56+F68</f>
        <v>80623407</v>
      </c>
      <c r="G25" s="57">
        <f>G59</f>
        <v>105940000</v>
      </c>
      <c r="J25" s="25">
        <v>1273527038</v>
      </c>
      <c r="K25" s="25"/>
    </row>
    <row r="26" spans="1:12" s="8" customFormat="1" ht="19.5" customHeight="1" x14ac:dyDescent="0.2">
      <c r="A26" s="56">
        <v>6000</v>
      </c>
      <c r="B26" s="26" t="s">
        <v>34</v>
      </c>
      <c r="C26" s="29">
        <f>D26</f>
        <v>2094878784</v>
      </c>
      <c r="D26" s="29">
        <f>D27</f>
        <v>2094878784</v>
      </c>
      <c r="E26" s="29">
        <f>D26</f>
        <v>2094878784</v>
      </c>
      <c r="F26" s="57"/>
      <c r="G26" s="57"/>
      <c r="I26" s="8">
        <v>6000</v>
      </c>
      <c r="J26" s="25">
        <v>389650200</v>
      </c>
      <c r="K26" s="25"/>
    </row>
    <row r="27" spans="1:12" ht="19.5" customHeight="1" x14ac:dyDescent="0.2">
      <c r="A27" s="17">
        <v>6001</v>
      </c>
      <c r="B27" s="18" t="s">
        <v>60</v>
      </c>
      <c r="C27" s="14">
        <f t="shared" ref="C27:C58" si="2">D27</f>
        <v>2094878784</v>
      </c>
      <c r="D27" s="14">
        <f>1621731484+473147300</f>
        <v>2094878784</v>
      </c>
      <c r="E27" s="14">
        <f t="shared" ref="E27:E41" si="3">D27</f>
        <v>2094878784</v>
      </c>
      <c r="F27" s="11"/>
      <c r="G27" s="11"/>
      <c r="I27" s="4">
        <v>6001</v>
      </c>
      <c r="J27" s="7">
        <v>389650200</v>
      </c>
      <c r="K27" s="7"/>
    </row>
    <row r="28" spans="1:12" s="8" customFormat="1" ht="24.75" customHeight="1" x14ac:dyDescent="0.2">
      <c r="A28" s="56">
        <v>6050</v>
      </c>
      <c r="B28" s="26" t="s">
        <v>61</v>
      </c>
      <c r="C28" s="29">
        <f t="shared" si="2"/>
        <v>303980400</v>
      </c>
      <c r="D28" s="29">
        <f>245527200+58453200</f>
        <v>303980400</v>
      </c>
      <c r="E28" s="29">
        <f t="shared" si="3"/>
        <v>303980400</v>
      </c>
      <c r="F28" s="57"/>
      <c r="G28" s="57"/>
      <c r="I28" s="8">
        <v>6050</v>
      </c>
      <c r="J28" s="25">
        <v>26730600</v>
      </c>
      <c r="K28" s="25"/>
      <c r="L28" s="58"/>
    </row>
    <row r="29" spans="1:12" ht="24.75" customHeight="1" x14ac:dyDescent="0.2">
      <c r="A29" s="17">
        <v>6051</v>
      </c>
      <c r="B29" s="18" t="s">
        <v>61</v>
      </c>
      <c r="C29" s="14">
        <f t="shared" si="2"/>
        <v>303980400</v>
      </c>
      <c r="D29" s="14">
        <f>245527200+58453200</f>
        <v>303980400</v>
      </c>
      <c r="E29" s="14">
        <f t="shared" si="3"/>
        <v>303980400</v>
      </c>
      <c r="F29" s="11"/>
      <c r="G29" s="11"/>
      <c r="I29" s="4">
        <v>6051</v>
      </c>
      <c r="J29" s="7">
        <v>26730600</v>
      </c>
      <c r="K29" s="7"/>
    </row>
    <row r="30" spans="1:12" s="8" customFormat="1" ht="19.5" customHeight="1" x14ac:dyDescent="0.2">
      <c r="A30" s="56">
        <v>6100</v>
      </c>
      <c r="B30" s="26" t="s">
        <v>35</v>
      </c>
      <c r="C30" s="29">
        <f t="shared" si="2"/>
        <v>959685100</v>
      </c>
      <c r="D30" s="29">
        <f>D31+D32+D33+D34+D35+D36</f>
        <v>959685100</v>
      </c>
      <c r="E30" s="29">
        <f>SUM(E31:E36)</f>
        <v>938752100</v>
      </c>
      <c r="F30" s="57"/>
      <c r="G30" s="57"/>
      <c r="I30" s="8">
        <v>6099</v>
      </c>
      <c r="J30" s="25"/>
      <c r="K30" s="25"/>
    </row>
    <row r="31" spans="1:12" ht="19.5" customHeight="1" x14ac:dyDescent="0.2">
      <c r="A31" s="17">
        <v>6101</v>
      </c>
      <c r="B31" s="18" t="s">
        <v>48</v>
      </c>
      <c r="C31" s="14">
        <f t="shared" si="2"/>
        <v>12636000</v>
      </c>
      <c r="D31" s="14">
        <f>9828000+2808000</f>
        <v>12636000</v>
      </c>
      <c r="E31" s="14">
        <f t="shared" si="3"/>
        <v>12636000</v>
      </c>
      <c r="F31" s="11"/>
      <c r="G31" s="11"/>
      <c r="I31" s="4">
        <v>6100</v>
      </c>
      <c r="J31" s="7">
        <v>206534800</v>
      </c>
      <c r="K31" s="7"/>
    </row>
    <row r="32" spans="1:12" ht="19.5" customHeight="1" x14ac:dyDescent="0.2">
      <c r="A32" s="17">
        <v>6105</v>
      </c>
      <c r="B32" s="18" t="s">
        <v>109</v>
      </c>
      <c r="C32" s="14">
        <f t="shared" si="2"/>
        <v>20933000</v>
      </c>
      <c r="D32" s="14">
        <v>20933000</v>
      </c>
      <c r="E32" s="14"/>
      <c r="F32" s="11"/>
      <c r="G32" s="11"/>
      <c r="I32" s="4">
        <v>6101</v>
      </c>
      <c r="J32" s="7">
        <v>2682000</v>
      </c>
      <c r="K32" s="7"/>
    </row>
    <row r="33" spans="1:11" ht="19.5" customHeight="1" x14ac:dyDescent="0.2">
      <c r="A33" s="17">
        <v>6107</v>
      </c>
      <c r="B33" s="18" t="s">
        <v>63</v>
      </c>
      <c r="C33" s="14">
        <f t="shared" si="2"/>
        <v>4212000</v>
      </c>
      <c r="D33" s="14">
        <f>3276000+936000</f>
        <v>4212000</v>
      </c>
      <c r="E33" s="14">
        <f t="shared" si="3"/>
        <v>4212000</v>
      </c>
      <c r="F33" s="11"/>
      <c r="G33" s="11"/>
      <c r="I33" s="4">
        <v>6107</v>
      </c>
      <c r="J33" s="7">
        <v>894000</v>
      </c>
      <c r="K33" s="7"/>
    </row>
    <row r="34" spans="1:11" s="9" customFormat="1" ht="19.5" customHeight="1" x14ac:dyDescent="0.2">
      <c r="A34" s="17">
        <v>6112</v>
      </c>
      <c r="B34" s="18" t="s">
        <v>49</v>
      </c>
      <c r="C34" s="14">
        <f t="shared" si="2"/>
        <v>587764800</v>
      </c>
      <c r="D34" s="14">
        <f>459396700+128368100</f>
        <v>587764800</v>
      </c>
      <c r="E34" s="14">
        <f t="shared" si="3"/>
        <v>587764800</v>
      </c>
      <c r="F34" s="11"/>
      <c r="G34" s="11"/>
      <c r="I34" s="9">
        <v>6112</v>
      </c>
      <c r="J34" s="19">
        <v>115773100</v>
      </c>
      <c r="K34" s="19"/>
    </row>
    <row r="35" spans="1:11" ht="24.75" customHeight="1" x14ac:dyDescent="0.2">
      <c r="A35" s="17">
        <v>6113</v>
      </c>
      <c r="B35" s="18" t="s">
        <v>50</v>
      </c>
      <c r="C35" s="14">
        <f t="shared" si="2"/>
        <v>18954000</v>
      </c>
      <c r="D35" s="14">
        <f>14742000+4212000</f>
        <v>18954000</v>
      </c>
      <c r="E35" s="14">
        <f t="shared" si="3"/>
        <v>18954000</v>
      </c>
      <c r="F35" s="11"/>
      <c r="G35" s="11"/>
      <c r="I35" s="4">
        <v>6113</v>
      </c>
      <c r="J35" s="7">
        <v>4023000</v>
      </c>
      <c r="K35" s="7"/>
    </row>
    <row r="36" spans="1:11" ht="26.25" customHeight="1" x14ac:dyDescent="0.2">
      <c r="A36" s="17">
        <v>6115</v>
      </c>
      <c r="B36" s="18" t="s">
        <v>65</v>
      </c>
      <c r="C36" s="14">
        <f t="shared" si="2"/>
        <v>315185300</v>
      </c>
      <c r="D36" s="14">
        <f>244714600+70470700</f>
        <v>315185300</v>
      </c>
      <c r="E36" s="14">
        <f t="shared" si="3"/>
        <v>315185300</v>
      </c>
      <c r="F36" s="11"/>
      <c r="G36" s="11"/>
      <c r="I36" s="4">
        <v>6115</v>
      </c>
      <c r="J36" s="7">
        <v>67219700</v>
      </c>
      <c r="K36" s="7"/>
    </row>
    <row r="37" spans="1:11" s="8" customFormat="1" ht="19.5" customHeight="1" x14ac:dyDescent="0.2">
      <c r="A37" s="56">
        <v>6300</v>
      </c>
      <c r="B37" s="26" t="s">
        <v>36</v>
      </c>
      <c r="C37" s="29">
        <f t="shared" si="2"/>
        <v>638685100</v>
      </c>
      <c r="D37" s="29">
        <f>D38+D39+D40+D41</f>
        <v>638685100</v>
      </c>
      <c r="E37" s="29">
        <f t="shared" si="3"/>
        <v>638685100</v>
      </c>
      <c r="F37" s="29"/>
      <c r="G37" s="29"/>
      <c r="I37" s="8">
        <v>6149</v>
      </c>
      <c r="J37" s="25">
        <v>15943000</v>
      </c>
      <c r="K37" s="25"/>
    </row>
    <row r="38" spans="1:11" ht="19.5" customHeight="1" x14ac:dyDescent="0.2">
      <c r="A38" s="17">
        <v>6301</v>
      </c>
      <c r="B38" s="18" t="s">
        <v>51</v>
      </c>
      <c r="C38" s="14">
        <f t="shared" si="2"/>
        <v>489062600</v>
      </c>
      <c r="D38" s="14">
        <f>383209400+105853200</f>
        <v>489062600</v>
      </c>
      <c r="E38" s="14">
        <f t="shared" si="3"/>
        <v>489062600</v>
      </c>
      <c r="F38" s="11"/>
      <c r="G38" s="11"/>
      <c r="I38" s="4">
        <v>6250</v>
      </c>
      <c r="J38" s="7">
        <v>3717550</v>
      </c>
      <c r="K38" s="7"/>
    </row>
    <row r="39" spans="1:11" ht="19.5" customHeight="1" x14ac:dyDescent="0.2">
      <c r="A39" s="17">
        <v>6302</v>
      </c>
      <c r="B39" s="18" t="s">
        <v>52</v>
      </c>
      <c r="C39" s="14">
        <f t="shared" si="2"/>
        <v>83837200</v>
      </c>
      <c r="D39" s="14">
        <f>65691200+18146000</f>
        <v>83837200</v>
      </c>
      <c r="E39" s="14">
        <f t="shared" si="3"/>
        <v>83837200</v>
      </c>
      <c r="F39" s="11"/>
      <c r="G39" s="11"/>
      <c r="I39" s="4">
        <v>6299</v>
      </c>
      <c r="J39" s="7">
        <v>3717550</v>
      </c>
      <c r="K39" s="7"/>
    </row>
    <row r="40" spans="1:11" ht="19.5" customHeight="1" x14ac:dyDescent="0.2">
      <c r="A40" s="17">
        <v>6303</v>
      </c>
      <c r="B40" s="18" t="s">
        <v>53</v>
      </c>
      <c r="C40" s="14">
        <f t="shared" si="2"/>
        <v>37838400</v>
      </c>
      <c r="D40" s="14">
        <f>37838400</f>
        <v>37838400</v>
      </c>
      <c r="E40" s="14">
        <f t="shared" si="3"/>
        <v>37838400</v>
      </c>
      <c r="F40" s="11"/>
      <c r="G40" s="11"/>
      <c r="I40" s="4">
        <v>6300</v>
      </c>
      <c r="J40" s="7">
        <v>127177171</v>
      </c>
      <c r="K40" s="7"/>
    </row>
    <row r="41" spans="1:11" ht="19.5" customHeight="1" x14ac:dyDescent="0.2">
      <c r="A41" s="17">
        <v>6304</v>
      </c>
      <c r="B41" s="18" t="s">
        <v>54</v>
      </c>
      <c r="C41" s="14">
        <f t="shared" si="2"/>
        <v>27946900</v>
      </c>
      <c r="D41" s="14">
        <f>21898000+6048900</f>
        <v>27946900</v>
      </c>
      <c r="E41" s="14">
        <f t="shared" si="3"/>
        <v>27946900</v>
      </c>
      <c r="F41" s="11"/>
      <c r="G41" s="11"/>
      <c r="I41" s="4">
        <v>6301</v>
      </c>
      <c r="J41" s="7">
        <v>95148960</v>
      </c>
      <c r="K41" s="7"/>
    </row>
    <row r="42" spans="1:11" s="8" customFormat="1" ht="19.5" customHeight="1" x14ac:dyDescent="0.2">
      <c r="A42" s="56">
        <v>6500</v>
      </c>
      <c r="B42" s="26" t="s">
        <v>37</v>
      </c>
      <c r="C42" s="29">
        <f t="shared" si="2"/>
        <v>39996507</v>
      </c>
      <c r="D42" s="29">
        <f>D43+D44</f>
        <v>39996507</v>
      </c>
      <c r="E42" s="29"/>
      <c r="F42" s="57">
        <f>D42</f>
        <v>39996507</v>
      </c>
      <c r="G42" s="57"/>
      <c r="I42" s="8">
        <v>6302</v>
      </c>
      <c r="J42" s="25">
        <v>16204533</v>
      </c>
      <c r="K42" s="25"/>
    </row>
    <row r="43" spans="1:11" ht="19.5" customHeight="1" x14ac:dyDescent="0.2">
      <c r="A43" s="17">
        <v>6501</v>
      </c>
      <c r="B43" s="18" t="s">
        <v>67</v>
      </c>
      <c r="C43" s="14">
        <f t="shared" si="2"/>
        <v>37051053</v>
      </c>
      <c r="D43" s="14">
        <f>29263648+7787405</f>
        <v>37051053</v>
      </c>
      <c r="E43" s="14"/>
      <c r="F43" s="11"/>
      <c r="G43" s="11"/>
      <c r="I43" s="4">
        <v>6303</v>
      </c>
      <c r="J43" s="7">
        <v>10705900</v>
      </c>
      <c r="K43" s="7"/>
    </row>
    <row r="44" spans="1:11" ht="19.5" customHeight="1" x14ac:dyDescent="0.2">
      <c r="A44" s="17">
        <v>6504</v>
      </c>
      <c r="B44" s="18" t="s">
        <v>70</v>
      </c>
      <c r="C44" s="14">
        <f t="shared" si="2"/>
        <v>2945454</v>
      </c>
      <c r="D44" s="14">
        <f>2*1472727</f>
        <v>2945454</v>
      </c>
      <c r="E44" s="14"/>
      <c r="F44" s="11"/>
      <c r="G44" s="11"/>
      <c r="I44" s="4">
        <v>6304</v>
      </c>
      <c r="J44" s="7">
        <v>5117778</v>
      </c>
      <c r="K44" s="7"/>
    </row>
    <row r="45" spans="1:11" s="8" customFormat="1" ht="19.5" customHeight="1" x14ac:dyDescent="0.2">
      <c r="A45" s="56">
        <v>6550</v>
      </c>
      <c r="B45" s="26" t="s">
        <v>38</v>
      </c>
      <c r="C45" s="29">
        <f t="shared" si="2"/>
        <v>9000000</v>
      </c>
      <c r="D45" s="29">
        <f>D46</f>
        <v>9000000</v>
      </c>
      <c r="E45" s="29"/>
      <c r="F45" s="57">
        <f>D45</f>
        <v>9000000</v>
      </c>
      <c r="G45" s="57"/>
      <c r="I45" s="8">
        <v>6501</v>
      </c>
      <c r="J45" s="25">
        <v>6023028</v>
      </c>
      <c r="K45" s="25"/>
    </row>
    <row r="46" spans="1:11" ht="19.5" customHeight="1" x14ac:dyDescent="0.2">
      <c r="A46" s="17">
        <v>6553</v>
      </c>
      <c r="B46" s="18" t="s">
        <v>55</v>
      </c>
      <c r="C46" s="14">
        <f t="shared" si="2"/>
        <v>9000000</v>
      </c>
      <c r="D46" s="14">
        <v>9000000</v>
      </c>
      <c r="E46" s="14"/>
      <c r="F46" s="11"/>
      <c r="G46" s="11"/>
      <c r="I46" s="4">
        <v>6504</v>
      </c>
      <c r="J46" s="7">
        <v>1472727</v>
      </c>
      <c r="K46" s="7"/>
    </row>
    <row r="47" spans="1:11" s="8" customFormat="1" ht="19.5" customHeight="1" x14ac:dyDescent="0.2">
      <c r="A47" s="56">
        <v>6600</v>
      </c>
      <c r="B47" s="26" t="s">
        <v>130</v>
      </c>
      <c r="C47" s="29">
        <f t="shared" si="2"/>
        <v>4506864</v>
      </c>
      <c r="D47" s="29">
        <f>D48</f>
        <v>4506864</v>
      </c>
      <c r="E47" s="29"/>
      <c r="F47" s="57"/>
      <c r="G47" s="57"/>
      <c r="I47" s="8">
        <v>6550</v>
      </c>
      <c r="J47" s="25">
        <v>8250000</v>
      </c>
      <c r="K47" s="25"/>
    </row>
    <row r="48" spans="1:11" ht="44.25" customHeight="1" x14ac:dyDescent="0.2">
      <c r="A48" s="17">
        <v>6605</v>
      </c>
      <c r="B48" s="18" t="s">
        <v>131</v>
      </c>
      <c r="C48" s="14">
        <f t="shared" si="2"/>
        <v>4506864</v>
      </c>
      <c r="D48" s="14">
        <f>2830534+1676330</f>
        <v>4506864</v>
      </c>
      <c r="E48" s="14"/>
      <c r="F48" s="11"/>
      <c r="G48" s="11"/>
      <c r="I48" s="4">
        <v>6553</v>
      </c>
      <c r="J48" s="7">
        <v>8250000</v>
      </c>
      <c r="K48" s="7"/>
    </row>
    <row r="49" spans="1:11" s="8" customFormat="1" ht="19.5" customHeight="1" x14ac:dyDescent="0.2">
      <c r="A49" s="56">
        <v>6700</v>
      </c>
      <c r="B49" s="26" t="s">
        <v>39</v>
      </c>
      <c r="C49" s="29">
        <f t="shared" si="2"/>
        <v>14400000</v>
      </c>
      <c r="D49" s="29">
        <f>D50</f>
        <v>14400000</v>
      </c>
      <c r="E49" s="29"/>
      <c r="F49" s="57"/>
      <c r="G49" s="57"/>
      <c r="I49" s="8">
        <v>6699</v>
      </c>
      <c r="J49" s="25">
        <v>970000</v>
      </c>
      <c r="K49" s="25"/>
    </row>
    <row r="50" spans="1:11" ht="19.5" customHeight="1" x14ac:dyDescent="0.2">
      <c r="A50" s="17">
        <v>6704</v>
      </c>
      <c r="B50" s="18" t="s">
        <v>56</v>
      </c>
      <c r="C50" s="14">
        <f t="shared" si="2"/>
        <v>14400000</v>
      </c>
      <c r="D50" s="14">
        <f>10500000+3900000</f>
        <v>14400000</v>
      </c>
      <c r="E50" s="14"/>
      <c r="F50" s="11"/>
      <c r="G50" s="11"/>
      <c r="I50" s="4">
        <v>6702</v>
      </c>
      <c r="J50" s="7">
        <v>4200000</v>
      </c>
      <c r="K50" s="7"/>
    </row>
    <row r="51" spans="1:11" s="8" customFormat="1" ht="19.5" customHeight="1" x14ac:dyDescent="0.2">
      <c r="A51" s="56">
        <v>6750</v>
      </c>
      <c r="B51" s="26" t="s">
        <v>40</v>
      </c>
      <c r="C51" s="29">
        <f t="shared" si="2"/>
        <v>32000000</v>
      </c>
      <c r="D51" s="29">
        <f>D52</f>
        <v>32000000</v>
      </c>
      <c r="E51" s="29"/>
      <c r="F51" s="57"/>
      <c r="G51" s="57"/>
      <c r="I51" s="8">
        <v>6704</v>
      </c>
      <c r="J51" s="25">
        <v>6800000</v>
      </c>
      <c r="K51" s="25"/>
    </row>
    <row r="52" spans="1:11" ht="19.5" customHeight="1" x14ac:dyDescent="0.2">
      <c r="A52" s="17">
        <v>6757</v>
      </c>
      <c r="B52" s="18" t="s">
        <v>57</v>
      </c>
      <c r="C52" s="14">
        <f t="shared" si="2"/>
        <v>32000000</v>
      </c>
      <c r="D52" s="14">
        <f>20000000+12000000</f>
        <v>32000000</v>
      </c>
      <c r="E52" s="14"/>
      <c r="F52" s="11"/>
      <c r="G52" s="11"/>
      <c r="I52" s="4">
        <v>6750</v>
      </c>
      <c r="J52" s="7">
        <v>7000000</v>
      </c>
      <c r="K52" s="7"/>
    </row>
    <row r="53" spans="1:11" s="8" customFormat="1" ht="19.5" customHeight="1" x14ac:dyDescent="0.2">
      <c r="A53" s="56">
        <v>7049</v>
      </c>
      <c r="B53" s="26" t="s">
        <v>41</v>
      </c>
      <c r="C53" s="29">
        <f t="shared" si="2"/>
        <v>2913000</v>
      </c>
      <c r="D53" s="29">
        <f>D54+D55</f>
        <v>2913000</v>
      </c>
      <c r="E53" s="29"/>
      <c r="F53" s="57">
        <f>D53</f>
        <v>2913000</v>
      </c>
      <c r="G53" s="57"/>
      <c r="I53" s="8">
        <v>7004</v>
      </c>
      <c r="J53" s="25">
        <v>2395200</v>
      </c>
      <c r="K53" s="25"/>
    </row>
    <row r="54" spans="1:11" ht="19.5" customHeight="1" x14ac:dyDescent="0.2">
      <c r="A54" s="17">
        <v>7050</v>
      </c>
      <c r="B54" s="18" t="s">
        <v>64</v>
      </c>
      <c r="C54" s="14">
        <f t="shared" si="2"/>
        <v>429000</v>
      </c>
      <c r="D54" s="14">
        <v>429000</v>
      </c>
      <c r="E54" s="14"/>
      <c r="F54" s="11"/>
      <c r="G54" s="11"/>
      <c r="I54" s="4">
        <v>7049</v>
      </c>
      <c r="J54" s="7">
        <v>30692240</v>
      </c>
      <c r="K54" s="7"/>
    </row>
    <row r="55" spans="1:11" ht="19.5" customHeight="1" x14ac:dyDescent="0.2">
      <c r="A55" s="17">
        <v>7053</v>
      </c>
      <c r="B55" s="18" t="s">
        <v>68</v>
      </c>
      <c r="C55" s="14">
        <f t="shared" si="2"/>
        <v>2484000</v>
      </c>
      <c r="D55" s="14">
        <f>2484000</f>
        <v>2484000</v>
      </c>
      <c r="E55" s="14"/>
      <c r="F55" s="11"/>
      <c r="G55" s="11"/>
      <c r="I55" s="4">
        <v>7050</v>
      </c>
      <c r="J55" s="7">
        <v>4700000</v>
      </c>
      <c r="K55" s="7"/>
    </row>
    <row r="56" spans="1:11" s="8" customFormat="1" ht="19.5" customHeight="1" x14ac:dyDescent="0.2">
      <c r="A56" s="56">
        <v>7750</v>
      </c>
      <c r="B56" s="26" t="s">
        <v>41</v>
      </c>
      <c r="C56" s="29">
        <f t="shared" si="2"/>
        <v>22131600</v>
      </c>
      <c r="D56" s="29">
        <f>D57+D58</f>
        <v>22131600</v>
      </c>
      <c r="E56" s="29"/>
      <c r="F56" s="57">
        <f>F58</f>
        <v>18713900</v>
      </c>
      <c r="G56" s="57"/>
      <c r="I56" s="8">
        <v>7053</v>
      </c>
      <c r="J56" s="25">
        <v>4700000</v>
      </c>
      <c r="K56" s="25"/>
    </row>
    <row r="57" spans="1:11" ht="19.5" customHeight="1" x14ac:dyDescent="0.2">
      <c r="A57" s="17">
        <v>7756</v>
      </c>
      <c r="B57" s="18" t="s">
        <v>69</v>
      </c>
      <c r="C57" s="14">
        <f t="shared" si="2"/>
        <v>1217700</v>
      </c>
      <c r="D57" s="14">
        <v>1217700</v>
      </c>
      <c r="E57" s="14"/>
      <c r="F57" s="11"/>
      <c r="G57" s="11"/>
      <c r="I57" s="4">
        <v>7750</v>
      </c>
      <c r="J57" s="7">
        <v>90816270</v>
      </c>
      <c r="K57" s="7"/>
    </row>
    <row r="58" spans="1:11" ht="19.5" customHeight="1" x14ac:dyDescent="0.2">
      <c r="A58" s="17">
        <v>7799</v>
      </c>
      <c r="B58" s="18" t="s">
        <v>58</v>
      </c>
      <c r="C58" s="14">
        <f t="shared" si="2"/>
        <v>20913900</v>
      </c>
      <c r="D58" s="14">
        <f>18713900+2200000</f>
        <v>20913900</v>
      </c>
      <c r="E58" s="14"/>
      <c r="F58" s="11">
        <v>18713900</v>
      </c>
      <c r="G58" s="11"/>
      <c r="I58" s="4">
        <v>7756</v>
      </c>
      <c r="J58" s="7">
        <v>310200</v>
      </c>
      <c r="K58" s="7"/>
    </row>
    <row r="59" spans="1:11" s="8" customFormat="1" ht="39.75" customHeight="1" x14ac:dyDescent="0.2">
      <c r="A59" s="56">
        <v>7950</v>
      </c>
      <c r="B59" s="26" t="s">
        <v>90</v>
      </c>
      <c r="C59" s="29">
        <f>C60+C61+C62</f>
        <v>105940000</v>
      </c>
      <c r="D59" s="29">
        <f>C59</f>
        <v>105940000</v>
      </c>
      <c r="E59" s="29"/>
      <c r="F59" s="57"/>
      <c r="G59" s="57">
        <f>C59</f>
        <v>105940000</v>
      </c>
      <c r="I59" s="8">
        <v>7766</v>
      </c>
      <c r="J59" s="25">
        <v>87048000</v>
      </c>
      <c r="K59" s="25"/>
    </row>
    <row r="60" spans="1:11" ht="29.25" customHeight="1" x14ac:dyDescent="0.2">
      <c r="A60" s="17">
        <v>7951</v>
      </c>
      <c r="B60" s="18" t="s">
        <v>91</v>
      </c>
      <c r="C60" s="14">
        <v>50000000</v>
      </c>
      <c r="D60" s="14">
        <v>50000000</v>
      </c>
      <c r="E60" s="14"/>
      <c r="F60" s="11"/>
      <c r="G60" s="11">
        <f>C60</f>
        <v>50000000</v>
      </c>
      <c r="I60" s="4">
        <v>7799</v>
      </c>
      <c r="J60" s="7">
        <v>3458070</v>
      </c>
      <c r="K60" s="7"/>
    </row>
    <row r="61" spans="1:11" ht="19.5" customHeight="1" x14ac:dyDescent="0.2">
      <c r="A61" s="17">
        <v>7952</v>
      </c>
      <c r="B61" s="18" t="s">
        <v>92</v>
      </c>
      <c r="C61" s="14">
        <v>17000000</v>
      </c>
      <c r="D61" s="14">
        <v>17000000</v>
      </c>
      <c r="E61" s="14"/>
      <c r="F61" s="11"/>
      <c r="G61" s="11">
        <f t="shared" ref="G61:G62" si="4">D61</f>
        <v>17000000</v>
      </c>
      <c r="I61" s="4">
        <v>7950</v>
      </c>
      <c r="J61" s="7">
        <v>128200000</v>
      </c>
      <c r="K61" s="7"/>
    </row>
    <row r="62" spans="1:11" ht="19.5" customHeight="1" x14ac:dyDescent="0.2">
      <c r="A62" s="17">
        <v>7953</v>
      </c>
      <c r="B62" s="18" t="s">
        <v>111</v>
      </c>
      <c r="C62" s="14">
        <v>38940000</v>
      </c>
      <c r="D62" s="14">
        <v>38940000</v>
      </c>
      <c r="E62" s="14"/>
      <c r="F62" s="11"/>
      <c r="G62" s="11">
        <f t="shared" si="4"/>
        <v>38940000</v>
      </c>
      <c r="I62" s="4">
        <v>7951</v>
      </c>
      <c r="J62" s="7">
        <v>75500000</v>
      </c>
      <c r="K62" s="7"/>
    </row>
    <row r="63" spans="1:11" s="8" customFormat="1" ht="19.5" customHeight="1" x14ac:dyDescent="0.2">
      <c r="A63" s="56">
        <v>6200</v>
      </c>
      <c r="B63" s="26" t="s">
        <v>133</v>
      </c>
      <c r="C63" s="29">
        <v>35154000</v>
      </c>
      <c r="D63" s="29">
        <v>35154000</v>
      </c>
      <c r="E63" s="29"/>
      <c r="F63" s="57"/>
      <c r="G63" s="57">
        <f>D63</f>
        <v>35154000</v>
      </c>
      <c r="J63" s="25"/>
      <c r="K63" s="25"/>
    </row>
    <row r="64" spans="1:11" s="5" customFormat="1" ht="19.5" customHeight="1" x14ac:dyDescent="0.2">
      <c r="A64" s="17">
        <v>6201</v>
      </c>
      <c r="B64" s="18" t="s">
        <v>134</v>
      </c>
      <c r="C64" s="14">
        <v>35154000</v>
      </c>
      <c r="D64" s="14">
        <v>35154000</v>
      </c>
      <c r="E64" s="14"/>
      <c r="F64" s="11"/>
      <c r="G64" s="11">
        <f>D64</f>
        <v>35154000</v>
      </c>
      <c r="J64" s="7"/>
      <c r="K64" s="7"/>
    </row>
    <row r="65" spans="1:11" s="8" customFormat="1" ht="19.5" customHeight="1" x14ac:dyDescent="0.2">
      <c r="A65" s="56">
        <v>2</v>
      </c>
      <c r="B65" s="26" t="s">
        <v>135</v>
      </c>
      <c r="C65" s="29">
        <f>D65</f>
        <v>14750000</v>
      </c>
      <c r="D65" s="29">
        <f>D66+D68+D70</f>
        <v>14750000</v>
      </c>
      <c r="E65" s="29"/>
      <c r="F65" s="57"/>
      <c r="G65" s="57"/>
      <c r="J65" s="25"/>
      <c r="K65" s="25"/>
    </row>
    <row r="66" spans="1:11" s="8" customFormat="1" ht="19.5" customHeight="1" x14ac:dyDescent="0.2">
      <c r="A66" s="56">
        <v>6750</v>
      </c>
      <c r="B66" s="26" t="s">
        <v>40</v>
      </c>
      <c r="C66" s="29">
        <f t="shared" ref="C66:C70" si="5">D66</f>
        <v>4000000</v>
      </c>
      <c r="D66" s="29">
        <f>D67</f>
        <v>4000000</v>
      </c>
      <c r="E66" s="29"/>
      <c r="F66" s="57"/>
      <c r="G66" s="57"/>
      <c r="I66" s="8">
        <v>6704</v>
      </c>
      <c r="J66" s="25">
        <v>6800000</v>
      </c>
      <c r="K66" s="25"/>
    </row>
    <row r="67" spans="1:11" s="5" customFormat="1" ht="19.5" customHeight="1" x14ac:dyDescent="0.2">
      <c r="A67" s="17">
        <v>6758</v>
      </c>
      <c r="B67" s="18" t="s">
        <v>110</v>
      </c>
      <c r="C67" s="14">
        <f t="shared" si="5"/>
        <v>4000000</v>
      </c>
      <c r="D67" s="14">
        <v>4000000</v>
      </c>
      <c r="E67" s="14"/>
      <c r="F67" s="11"/>
      <c r="G67" s="11"/>
      <c r="I67" s="5">
        <v>6757</v>
      </c>
      <c r="J67" s="7">
        <v>7000000</v>
      </c>
      <c r="K67" s="7"/>
    </row>
    <row r="68" spans="1:11" s="8" customFormat="1" ht="19.5" customHeight="1" x14ac:dyDescent="0.2">
      <c r="A68" s="56">
        <v>7049</v>
      </c>
      <c r="B68" s="26" t="s">
        <v>41</v>
      </c>
      <c r="C68" s="29">
        <f t="shared" si="5"/>
        <v>10000000</v>
      </c>
      <c r="D68" s="29">
        <f>+D69</f>
        <v>10000000</v>
      </c>
      <c r="E68" s="29"/>
      <c r="F68" s="57">
        <v>10000000</v>
      </c>
      <c r="G68" s="57"/>
      <c r="I68" s="8">
        <v>7004</v>
      </c>
      <c r="J68" s="25">
        <v>2395200</v>
      </c>
      <c r="K68" s="25"/>
    </row>
    <row r="69" spans="1:11" s="5" customFormat="1" ht="19.5" customHeight="1" x14ac:dyDescent="0.2">
      <c r="A69" s="17">
        <v>7053</v>
      </c>
      <c r="B69" s="18" t="s">
        <v>68</v>
      </c>
      <c r="C69" s="14">
        <f t="shared" si="5"/>
        <v>10000000</v>
      </c>
      <c r="D69" s="14">
        <v>10000000</v>
      </c>
      <c r="E69" s="14"/>
      <c r="F69" s="11"/>
      <c r="G69" s="11"/>
      <c r="I69" s="5">
        <v>7050</v>
      </c>
      <c r="J69" s="7">
        <v>4700000</v>
      </c>
      <c r="K69" s="7"/>
    </row>
    <row r="70" spans="1:11" s="8" customFormat="1" ht="19.5" customHeight="1" x14ac:dyDescent="0.2">
      <c r="A70" s="56">
        <v>7750</v>
      </c>
      <c r="B70" s="26" t="s">
        <v>41</v>
      </c>
      <c r="C70" s="29">
        <f t="shared" si="5"/>
        <v>750000</v>
      </c>
      <c r="D70" s="29">
        <f>D71</f>
        <v>750000</v>
      </c>
      <c r="E70" s="29"/>
      <c r="F70" s="57"/>
      <c r="G70" s="57"/>
      <c r="I70" s="8">
        <v>7053</v>
      </c>
      <c r="J70" s="25">
        <v>4700000</v>
      </c>
      <c r="K70" s="25"/>
    </row>
    <row r="71" spans="1:11" s="5" customFormat="1" ht="32.25" customHeight="1" x14ac:dyDescent="0.2">
      <c r="A71" s="17">
        <v>7766</v>
      </c>
      <c r="B71" s="18" t="s">
        <v>132</v>
      </c>
      <c r="C71" s="14">
        <f>D71</f>
        <v>750000</v>
      </c>
      <c r="D71" s="14">
        <v>750000</v>
      </c>
      <c r="E71" s="14"/>
      <c r="F71" s="11"/>
      <c r="G71" s="11"/>
      <c r="J71" s="7"/>
      <c r="K71" s="7"/>
    </row>
    <row r="72" spans="1:11" ht="15.75" x14ac:dyDescent="0.2">
      <c r="D72" s="52"/>
      <c r="E72" s="52"/>
      <c r="F72" s="53"/>
      <c r="G72" s="53"/>
    </row>
    <row r="73" spans="1:11" ht="24.75" customHeight="1" x14ac:dyDescent="0.2">
      <c r="D73" s="51"/>
      <c r="E73" s="99" t="s">
        <v>136</v>
      </c>
      <c r="F73" s="99"/>
      <c r="G73" s="99"/>
    </row>
    <row r="74" spans="1:11" ht="15.75" x14ac:dyDescent="0.2">
      <c r="E74" s="100" t="s">
        <v>117</v>
      </c>
      <c r="F74" s="100"/>
      <c r="G74" s="100"/>
    </row>
    <row r="75" spans="1:11" ht="15.75" x14ac:dyDescent="0.2">
      <c r="E75" s="35"/>
      <c r="F75" s="36"/>
      <c r="G75" s="37"/>
    </row>
    <row r="76" spans="1:11" s="5" customFormat="1" ht="15.75" x14ac:dyDescent="0.2">
      <c r="A76" s="39"/>
      <c r="B76" s="45"/>
      <c r="C76" s="49"/>
      <c r="D76" s="50"/>
      <c r="E76" s="35"/>
      <c r="F76" s="36"/>
      <c r="G76" s="37"/>
    </row>
    <row r="77" spans="1:11" ht="15.75" x14ac:dyDescent="0.2">
      <c r="E77" s="35"/>
      <c r="F77" s="36"/>
      <c r="G77" s="37"/>
    </row>
    <row r="78" spans="1:11" ht="15.75" x14ac:dyDescent="0.2">
      <c r="E78" s="100" t="s">
        <v>89</v>
      </c>
      <c r="F78" s="100"/>
      <c r="G78" s="100"/>
    </row>
  </sheetData>
  <mergeCells count="13">
    <mergeCell ref="E78:G78"/>
    <mergeCell ref="E73:G73"/>
    <mergeCell ref="D2:G2"/>
    <mergeCell ref="D3:G3"/>
    <mergeCell ref="A4:G4"/>
    <mergeCell ref="D7:D8"/>
    <mergeCell ref="E7:G7"/>
    <mergeCell ref="A5:G5"/>
    <mergeCell ref="A7:A8"/>
    <mergeCell ref="B7:B8"/>
    <mergeCell ref="C7:C8"/>
    <mergeCell ref="E74:G74"/>
    <mergeCell ref="F6:G6"/>
  </mergeCells>
  <pageMargins left="0" right="0" top="0.5" bottom="0.25" header="0.3" footer="0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3" workbookViewId="0">
      <selection activeCell="H26" sqref="H26"/>
    </sheetView>
  </sheetViews>
  <sheetFormatPr defaultRowHeight="15.75" x14ac:dyDescent="0.25"/>
  <cols>
    <col min="1" max="1" width="6.42578125" style="80" customWidth="1"/>
    <col min="2" max="2" width="52.28515625" style="69" customWidth="1"/>
    <col min="3" max="3" width="16.7109375" style="82" customWidth="1"/>
    <col min="4" max="4" width="17.5703125" style="69" customWidth="1"/>
    <col min="5" max="5" width="5.28515625" style="69" customWidth="1"/>
    <col min="6" max="6" width="12.5703125" style="69" bestFit="1" customWidth="1"/>
    <col min="7" max="16384" width="9.140625" style="69"/>
  </cols>
  <sheetData>
    <row r="1" spans="1:6" x14ac:dyDescent="0.25">
      <c r="A1" s="122" t="s">
        <v>73</v>
      </c>
      <c r="B1" s="122"/>
      <c r="C1" s="123"/>
      <c r="D1" s="123"/>
    </row>
    <row r="2" spans="1:6" x14ac:dyDescent="0.25">
      <c r="A2" s="123" t="s">
        <v>84</v>
      </c>
      <c r="B2" s="123"/>
      <c r="C2" s="123"/>
      <c r="D2" s="123"/>
    </row>
    <row r="3" spans="1:6" x14ac:dyDescent="0.25">
      <c r="A3" s="124" t="s">
        <v>120</v>
      </c>
      <c r="B3" s="124"/>
      <c r="C3" s="124"/>
      <c r="D3" s="124"/>
    </row>
    <row r="4" spans="1:6" x14ac:dyDescent="0.25">
      <c r="A4" s="125" t="s">
        <v>74</v>
      </c>
      <c r="B4" s="125"/>
      <c r="C4" s="125"/>
      <c r="D4" s="125"/>
    </row>
    <row r="5" spans="1:6" x14ac:dyDescent="0.25">
      <c r="A5" s="118" t="s">
        <v>115</v>
      </c>
      <c r="B5" s="118" t="s">
        <v>6</v>
      </c>
      <c r="C5" s="119" t="s">
        <v>83</v>
      </c>
      <c r="D5" s="120" t="s">
        <v>82</v>
      </c>
    </row>
    <row r="6" spans="1:6" x14ac:dyDescent="0.25">
      <c r="A6" s="118"/>
      <c r="B6" s="118"/>
      <c r="C6" s="119"/>
      <c r="D6" s="121"/>
    </row>
    <row r="7" spans="1:6" ht="22.5" customHeight="1" x14ac:dyDescent="0.25">
      <c r="A7" s="70" t="s">
        <v>1</v>
      </c>
      <c r="B7" s="60" t="s">
        <v>81</v>
      </c>
      <c r="C7" s="71">
        <f>C8+C14</f>
        <v>22043500</v>
      </c>
      <c r="D7" s="72"/>
    </row>
    <row r="8" spans="1:6" ht="18.75" customHeight="1" x14ac:dyDescent="0.25">
      <c r="A8" s="61" t="s">
        <v>16</v>
      </c>
      <c r="B8" s="62" t="s">
        <v>85</v>
      </c>
      <c r="C8" s="73">
        <f>(C9+C10+C11)-(C12+C13)</f>
        <v>22043500</v>
      </c>
      <c r="D8" s="72"/>
    </row>
    <row r="9" spans="1:6" ht="18.75" customHeight="1" x14ac:dyDescent="0.25">
      <c r="A9" s="61"/>
      <c r="B9" s="72" t="s">
        <v>118</v>
      </c>
      <c r="C9" s="72">
        <v>44933600</v>
      </c>
      <c r="D9" s="74"/>
    </row>
    <row r="10" spans="1:6" ht="18.75" customHeight="1" x14ac:dyDescent="0.25">
      <c r="A10" s="61"/>
      <c r="B10" s="72" t="s">
        <v>119</v>
      </c>
      <c r="C10" s="72">
        <f>412*5*75000-750000</f>
        <v>153750000</v>
      </c>
      <c r="D10" s="75"/>
      <c r="F10" s="76"/>
    </row>
    <row r="11" spans="1:6" ht="18.75" customHeight="1" x14ac:dyDescent="0.25">
      <c r="A11" s="61"/>
      <c r="B11" s="72" t="s">
        <v>122</v>
      </c>
      <c r="C11" s="72">
        <v>750000</v>
      </c>
      <c r="D11" s="75"/>
      <c r="F11" s="76"/>
    </row>
    <row r="12" spans="1:6" ht="18.75" customHeight="1" x14ac:dyDescent="0.25">
      <c r="A12" s="77"/>
      <c r="B12" s="75" t="s">
        <v>123</v>
      </c>
      <c r="C12" s="72">
        <v>61800000</v>
      </c>
      <c r="D12" s="75"/>
      <c r="F12" s="76"/>
    </row>
    <row r="13" spans="1:6" ht="18.75" customHeight="1" x14ac:dyDescent="0.25">
      <c r="A13" s="77"/>
      <c r="B13" s="75" t="s">
        <v>121</v>
      </c>
      <c r="C13" s="72">
        <v>115590100</v>
      </c>
      <c r="D13" s="75"/>
    </row>
    <row r="14" spans="1:6" ht="24.75" customHeight="1" x14ac:dyDescent="0.25">
      <c r="A14" s="63" t="s">
        <v>18</v>
      </c>
      <c r="B14" s="64" t="s">
        <v>86</v>
      </c>
      <c r="C14" s="73">
        <f>C15-C16</f>
        <v>0</v>
      </c>
      <c r="D14" s="75"/>
    </row>
    <row r="15" spans="1:6" ht="18.75" customHeight="1" x14ac:dyDescent="0.25">
      <c r="A15" s="63"/>
      <c r="B15" s="72" t="s">
        <v>118</v>
      </c>
      <c r="C15" s="72">
        <v>22466762</v>
      </c>
      <c r="D15" s="75"/>
    </row>
    <row r="16" spans="1:6" ht="18.75" customHeight="1" x14ac:dyDescent="0.25">
      <c r="A16" s="63"/>
      <c r="B16" s="75" t="s">
        <v>137</v>
      </c>
      <c r="C16" s="72">
        <v>22466762</v>
      </c>
      <c r="D16" s="75"/>
    </row>
    <row r="17" spans="1:6" ht="40.5" customHeight="1" x14ac:dyDescent="0.25">
      <c r="A17" s="65" t="s">
        <v>3</v>
      </c>
      <c r="B17" s="64" t="s">
        <v>140</v>
      </c>
      <c r="C17" s="73">
        <v>548750000</v>
      </c>
      <c r="D17" s="72"/>
    </row>
    <row r="18" spans="1:6" ht="25.5" customHeight="1" x14ac:dyDescent="0.25">
      <c r="A18" s="66"/>
      <c r="B18" s="78" t="s">
        <v>87</v>
      </c>
      <c r="C18" s="79">
        <f>251820971+14750000</f>
        <v>266570971</v>
      </c>
      <c r="D18" s="75"/>
      <c r="F18" s="83"/>
    </row>
    <row r="19" spans="1:6" ht="42.75" customHeight="1" x14ac:dyDescent="0.25">
      <c r="A19" s="65" t="s">
        <v>124</v>
      </c>
      <c r="B19" s="67" t="s">
        <v>125</v>
      </c>
      <c r="C19" s="68">
        <f>C20-C21</f>
        <v>256846000</v>
      </c>
      <c r="D19" s="75"/>
    </row>
    <row r="20" spans="1:6" ht="24" customHeight="1" x14ac:dyDescent="0.25">
      <c r="A20" s="66"/>
      <c r="B20" s="78" t="s">
        <v>126</v>
      </c>
      <c r="C20" s="79">
        <v>292000000</v>
      </c>
      <c r="D20" s="75"/>
    </row>
    <row r="21" spans="1:6" ht="24" customHeight="1" x14ac:dyDescent="0.25">
      <c r="A21" s="66"/>
      <c r="B21" s="78" t="s">
        <v>127</v>
      </c>
      <c r="C21" s="79">
        <v>35154000</v>
      </c>
      <c r="D21" s="75"/>
    </row>
    <row r="22" spans="1:6" x14ac:dyDescent="0.25">
      <c r="C22" s="69"/>
    </row>
    <row r="23" spans="1:6" x14ac:dyDescent="0.25">
      <c r="C23" s="117" t="s">
        <v>139</v>
      </c>
      <c r="D23" s="117"/>
    </row>
    <row r="24" spans="1:6" ht="18.75" customHeight="1" x14ac:dyDescent="0.25">
      <c r="C24" s="115" t="s">
        <v>88</v>
      </c>
      <c r="D24" s="115"/>
    </row>
    <row r="25" spans="1:6" x14ac:dyDescent="0.25">
      <c r="C25" s="81"/>
      <c r="D25" s="81"/>
    </row>
    <row r="28" spans="1:6" x14ac:dyDescent="0.25">
      <c r="C28" s="116" t="s">
        <v>114</v>
      </c>
      <c r="D28" s="116"/>
    </row>
  </sheetData>
  <mergeCells count="12">
    <mergeCell ref="A1:B1"/>
    <mergeCell ref="C1:D1"/>
    <mergeCell ref="A2:D2"/>
    <mergeCell ref="A3:D3"/>
    <mergeCell ref="A4:D4"/>
    <mergeCell ref="C24:D24"/>
    <mergeCell ref="C28:D28"/>
    <mergeCell ref="C23:D23"/>
    <mergeCell ref="A5:A6"/>
    <mergeCell ref="B5:B6"/>
    <mergeCell ref="C5:C6"/>
    <mergeCell ref="D5:D6"/>
  </mergeCells>
  <pageMargins left="0.43" right="0.4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E03ED5-AE04-4236-BEE2-7BE1480BE0C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B59EE4C-9619-46D8-8FE8-306FE19C126F}">
  <ds:schemaRefs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9D0264D-01EB-4531-8483-8A2F83FC3EF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Biểu 6T đầu năm 2025 - Biểu 3</vt:lpstr>
      <vt:lpstr>QTNSNN năm 2025-Biểu 4</vt:lpstr>
      <vt:lpstr>Công khai T9-2025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nguyenthuthuy1</dc:creator>
  <cp:lastModifiedBy>Admin</cp:lastModifiedBy>
  <cp:lastPrinted>2025-09-25T04:22:56Z</cp:lastPrinted>
  <dcterms:created xsi:type="dcterms:W3CDTF">2016-10-14T10:52:32Z</dcterms:created>
  <dcterms:modified xsi:type="dcterms:W3CDTF">2025-09-27T02:43:22Z</dcterms:modified>
</cp:coreProperties>
</file>