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tien51178-my.sharepoint.com/personal/haidang_tien51178_onmicrosoft_com/Documents/2023/NQ khu vuc III/Du thao NQ 1632022/Ngay 25.2.2022/"/>
    </mc:Choice>
  </mc:AlternateContent>
  <xr:revisionPtr revIDLastSave="12" documentId="11_7BCEA030CE6EB7239FAA23679F808FB7F80ABFD2" xr6:coauthVersionLast="47" xr6:coauthVersionMax="47" xr10:uidLastSave="{5EF0C16D-2E87-45AB-B53E-B8C6BD8D5892}"/>
  <bookViews>
    <workbookView xWindow="-120" yWindow="-120" windowWidth="20730" windowHeight="11160" activeTab="2" xr2:uid="{00000000-000D-0000-FFFF-FFFF00000000}"/>
  </bookViews>
  <sheets>
    <sheet name="Cỏ" sheetId="4" r:id="rId1"/>
    <sheet name="Vung ATDB" sheetId="5" r:id="rId2"/>
    <sheet name="TTNT bo" sheetId="2" r:id="rId3"/>
    <sheet name="Tổng hợp" sheetId="3" r:id="rId4"/>
  </sheets>
  <definedNames>
    <definedName name="_xlnm.Print_Titles" localSheetId="3">'Tổng hợp'!$5:$7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4" l="1"/>
  <c r="F14" i="4"/>
  <c r="F21" i="4"/>
  <c r="F7" i="4"/>
  <c r="F11" i="4"/>
  <c r="O8" i="3" l="1"/>
  <c r="E11" i="3" l="1"/>
  <c r="G9" i="5"/>
  <c r="F11" i="5"/>
  <c r="G11" i="5" s="1"/>
  <c r="F10" i="5"/>
  <c r="G10" i="5" s="1"/>
  <c r="F8" i="5"/>
  <c r="G8" i="5" s="1"/>
  <c r="F7" i="5"/>
  <c r="G7" i="5" s="1"/>
  <c r="F6" i="5"/>
  <c r="F27" i="4"/>
  <c r="G27" i="4" s="1"/>
  <c r="F26" i="4"/>
  <c r="G26" i="4" s="1"/>
  <c r="F25" i="4"/>
  <c r="G25" i="4" s="1"/>
  <c r="F24" i="4"/>
  <c r="G24" i="4" s="1"/>
  <c r="F23" i="4"/>
  <c r="G23" i="4" s="1"/>
  <c r="G22" i="4"/>
  <c r="G21" i="4"/>
  <c r="F20" i="4"/>
  <c r="G20" i="4" s="1"/>
  <c r="F19" i="4"/>
  <c r="K9" i="3"/>
  <c r="I9" i="3"/>
  <c r="G9" i="3"/>
  <c r="K10" i="3"/>
  <c r="I10" i="3"/>
  <c r="G10" i="3"/>
  <c r="D8" i="3"/>
  <c r="F12" i="4"/>
  <c r="F13" i="4"/>
  <c r="F10" i="4"/>
  <c r="F9" i="4" s="1"/>
  <c r="G8" i="4"/>
  <c r="G9" i="4"/>
  <c r="G10" i="4"/>
  <c r="G11" i="4"/>
  <c r="G12" i="4"/>
  <c r="G13" i="4"/>
  <c r="K20" i="2"/>
  <c r="M20" i="2"/>
  <c r="O8" i="2"/>
  <c r="P8" i="2"/>
  <c r="Q8" i="2"/>
  <c r="R8" i="2"/>
  <c r="D15" i="3"/>
  <c r="D14" i="3"/>
  <c r="D12" i="3"/>
  <c r="I15" i="3"/>
  <c r="K15" i="3"/>
  <c r="G15" i="3"/>
  <c r="K14" i="3"/>
  <c r="I14" i="3"/>
  <c r="G14" i="3"/>
  <c r="J13" i="3"/>
  <c r="H13" i="3"/>
  <c r="F13" i="3"/>
  <c r="F7" i="3" s="1"/>
  <c r="G13" i="3"/>
  <c r="E10" i="3"/>
  <c r="E12" i="3"/>
  <c r="E15" i="3"/>
  <c r="E8" i="3"/>
  <c r="D9" i="3"/>
  <c r="D10" i="3"/>
  <c r="D13" i="3"/>
  <c r="K19" i="2"/>
  <c r="M19" i="2"/>
  <c r="I20" i="2"/>
  <c r="I19" i="2" s="1"/>
  <c r="N13" i="2"/>
  <c r="N14" i="2"/>
  <c r="N15" i="2"/>
  <c r="N16" i="2"/>
  <c r="N17" i="2"/>
  <c r="N18" i="2"/>
  <c r="N20" i="2"/>
  <c r="N21" i="2"/>
  <c r="L13" i="2"/>
  <c r="L14" i="2"/>
  <c r="L15" i="2"/>
  <c r="L16" i="2"/>
  <c r="L17" i="2"/>
  <c r="L18" i="2"/>
  <c r="L20" i="2"/>
  <c r="L21" i="2"/>
  <c r="H21" i="2"/>
  <c r="J16" i="2"/>
  <c r="H16" i="2" s="1"/>
  <c r="J17" i="2"/>
  <c r="H17" i="2" s="1"/>
  <c r="J18" i="2"/>
  <c r="H18" i="2" s="1"/>
  <c r="J20" i="2"/>
  <c r="G16" i="2"/>
  <c r="G17" i="2"/>
  <c r="G18" i="2"/>
  <c r="G21" i="2"/>
  <c r="D16" i="2"/>
  <c r="F16" i="2" s="1"/>
  <c r="D17" i="2"/>
  <c r="F17" i="2" s="1"/>
  <c r="D18" i="2"/>
  <c r="F18" i="2" s="1"/>
  <c r="D21" i="2"/>
  <c r="F21" i="2" s="1"/>
  <c r="G13" i="2"/>
  <c r="D13" i="2" s="1"/>
  <c r="G14" i="2"/>
  <c r="D14" i="2" s="1"/>
  <c r="G15" i="2"/>
  <c r="D15" i="2" s="1"/>
  <c r="J13" i="2"/>
  <c r="H13" i="2" s="1"/>
  <c r="J14" i="2"/>
  <c r="H14" i="2" s="1"/>
  <c r="J15" i="2"/>
  <c r="H15" i="2" s="1"/>
  <c r="F13" i="2"/>
  <c r="F14" i="2"/>
  <c r="F15" i="2"/>
  <c r="N12" i="2"/>
  <c r="L12" i="2"/>
  <c r="J12" i="2"/>
  <c r="H12" i="2"/>
  <c r="G12" i="2"/>
  <c r="D12" i="2" s="1"/>
  <c r="F12" i="2"/>
  <c r="N11" i="2"/>
  <c r="L11" i="2"/>
  <c r="J11" i="2"/>
  <c r="H11" i="2"/>
  <c r="G11" i="2"/>
  <c r="D11" i="2" s="1"/>
  <c r="F11" i="2"/>
  <c r="N10" i="2"/>
  <c r="L10" i="2"/>
  <c r="J10" i="2"/>
  <c r="H10" i="2"/>
  <c r="G10" i="2"/>
  <c r="D10" i="2" s="1"/>
  <c r="F10" i="2"/>
  <c r="N9" i="2"/>
  <c r="N8" i="2" s="1"/>
  <c r="L9" i="2"/>
  <c r="L8" i="2" s="1"/>
  <c r="J9" i="2"/>
  <c r="J8" i="2" s="1"/>
  <c r="H9" i="2"/>
  <c r="H8" i="2" s="1"/>
  <c r="G9" i="2"/>
  <c r="F18" i="5" l="1"/>
  <c r="F17" i="5"/>
  <c r="F19" i="5" s="1"/>
  <c r="F15" i="5"/>
  <c r="E14" i="3"/>
  <c r="G7" i="3"/>
  <c r="G6" i="5"/>
  <c r="G15" i="5"/>
  <c r="I13" i="3"/>
  <c r="H7" i="3"/>
  <c r="I7" i="3"/>
  <c r="E9" i="3"/>
  <c r="K13" i="3"/>
  <c r="K7" i="3" s="1"/>
  <c r="J7" i="3"/>
  <c r="G7" i="4"/>
  <c r="F6" i="4"/>
  <c r="G28" i="4"/>
  <c r="G19" i="4"/>
  <c r="J4" i="4" s="1"/>
  <c r="D9" i="2"/>
  <c r="F9" i="2" s="1"/>
  <c r="F8" i="2" s="1"/>
  <c r="G20" i="2"/>
  <c r="G19" i="2"/>
  <c r="D19" i="2" s="1"/>
  <c r="D20" i="2" s="1"/>
  <c r="F20" i="2" s="1"/>
  <c r="F19" i="2" s="1"/>
  <c r="H20" i="2"/>
  <c r="H19" i="2" s="1"/>
  <c r="J19" i="2"/>
  <c r="L19" i="2"/>
  <c r="N19" i="2"/>
  <c r="N7" i="2"/>
  <c r="L7" i="2"/>
  <c r="J7" i="2"/>
  <c r="E13" i="3" l="1"/>
  <c r="E7" i="3" s="1"/>
  <c r="G6" i="4"/>
  <c r="F5" i="4"/>
  <c r="F7" i="2"/>
  <c r="H7" i="2"/>
  <c r="G5" i="4" l="1"/>
  <c r="G14" i="4"/>
</calcChain>
</file>

<file path=xl/sharedStrings.xml><?xml version="1.0" encoding="utf-8"?>
<sst xmlns="http://schemas.openxmlformats.org/spreadsheetml/2006/main" count="156" uniqueCount="91">
  <si>
    <t>TT</t>
  </si>
  <si>
    <t>Hạng mục</t>
  </si>
  <si>
    <t>ĐVT</t>
  </si>
  <si>
    <t>SL</t>
  </si>
  <si>
    <t>Đơn giá (Nghìn đồng)</t>
  </si>
  <si>
    <t>Thành tiền (Nghìn đồng)</t>
  </si>
  <si>
    <t>Giai đoạn 2026-2030</t>
  </si>
  <si>
    <t>Tổng số</t>
  </si>
  <si>
    <t>Năm 2023</t>
  </si>
  <si>
    <t>Năm 2024</t>
  </si>
  <si>
    <t>Năm 2025</t>
  </si>
  <si>
    <t>Số 
lượng</t>
  </si>
  <si>
    <t>Thành tiền</t>
  </si>
  <si>
    <t>Thành 
tiền</t>
  </si>
  <si>
    <t>Tổng I+II</t>
  </si>
  <si>
    <t>I</t>
  </si>
  <si>
    <t>Vật tư</t>
  </si>
  <si>
    <t>Tinh bò đông lạnh</t>
  </si>
  <si>
    <t>Liều</t>
  </si>
  <si>
    <t>Nitơ lỏng bảo quản tinh</t>
  </si>
  <si>
    <t>Lít</t>
  </si>
  <si>
    <t>Ống gen</t>
  </si>
  <si>
    <t>Cái</t>
  </si>
  <si>
    <t>Găng tay</t>
  </si>
  <si>
    <t>II</t>
  </si>
  <si>
    <t>Kinh phí triển khai</t>
  </si>
  <si>
    <t>Bình Ni tơ 35 lít</t>
  </si>
  <si>
    <t>Bình Ni tơ 3,5-3,7 lít</t>
  </si>
  <si>
    <t>Súng bắn tinh</t>
  </si>
  <si>
    <t>Công phối giống</t>
  </si>
  <si>
    <t>lần</t>
  </si>
  <si>
    <t>Hỗ trợ phát triển phối giông nhân tạo</t>
  </si>
  <si>
    <t>Đào tạo dẫn tinh viên</t>
  </si>
  <si>
    <t>Hỗ trợ trồng cỏ</t>
  </si>
  <si>
    <t>Hỗ trợ công tác triển khai thực hiện</t>
  </si>
  <si>
    <t>Hướng dẫn kỹ thuật trồng cỏ</t>
  </si>
  <si>
    <t>Hỗ trợ thiến trâu bò đực cóc</t>
  </si>
  <si>
    <t>Hỗ trợ nghiệm thu, lập hồ sơ quyết toán</t>
  </si>
  <si>
    <t>Số lượng</t>
  </si>
  <si>
    <t>2026-2030</t>
  </si>
  <si>
    <t>Tổng cộng</t>
  </si>
  <si>
    <t>Lần</t>
  </si>
  <si>
    <t>Người</t>
  </si>
  <si>
    <t>Nội dung thực hiện</t>
  </si>
  <si>
    <t>Ha</t>
  </si>
  <si>
    <t>Ghi chú</t>
  </si>
  <si>
    <t>TỔNG HỢP KINH PHÍ THỰC HIỆN</t>
  </si>
  <si>
    <t>Giai đoạn 2023-2025</t>
  </si>
  <si>
    <t>Ngày</t>
  </si>
  <si>
    <t>Tổng</t>
  </si>
  <si>
    <t>Theo NQ 60/2017/NQ-HĐND ngày 8/12/2017 của HĐND tỉnh Sơn La</t>
  </si>
  <si>
    <t>Theo thực tế triển khai</t>
  </si>
  <si>
    <t>Theo thực tế triển khai có kế thừa theo NQ số 258/2008/NQ-HĐND ngày 12/12/2008 của HĐND tỉnh Sơn La</t>
  </si>
  <si>
    <t>Nội dung</t>
  </si>
  <si>
    <t>Đơn giá</t>
  </si>
  <si>
    <t>Giống cỏ</t>
  </si>
  <si>
    <t>Trồng bằng hom</t>
  </si>
  <si>
    <t>ĐVT: 1.000 đ</t>
  </si>
  <si>
    <t>Trồng bằng hạt</t>
  </si>
  <si>
    <t>Kg hom/ha</t>
  </si>
  <si>
    <t>Kg/ha</t>
  </si>
  <si>
    <t>Phân đạm</t>
  </si>
  <si>
    <t>Phân lân</t>
  </si>
  <si>
    <t>Kali</t>
  </si>
  <si>
    <t>Hữu cơ vi sinh</t>
  </si>
  <si>
    <t>Kg</t>
  </si>
  <si>
    <t>Ghi chú (hỗ trợ 70%)</t>
  </si>
  <si>
    <t>Tính cho 01 ha</t>
  </si>
  <si>
    <t>Triệu đồng</t>
  </si>
  <si>
    <t>PA 1</t>
  </si>
  <si>
    <t>PA 2 Lựa chọn</t>
  </si>
  <si>
    <t>Hỗ trợ xây dựng vùng an toàn dịch bệnh</t>
  </si>
  <si>
    <t>5.1</t>
  </si>
  <si>
    <t>5.2</t>
  </si>
  <si>
    <t>5.3</t>
  </si>
  <si>
    <t>Vùng</t>
  </si>
  <si>
    <t>Tính cho 01 vùng xã</t>
  </si>
  <si>
    <t>CP xét nghiệm mẫu</t>
  </si>
  <si>
    <t>Phí thẩm định</t>
  </si>
  <si>
    <t>Mẫu</t>
  </si>
  <si>
    <t>Ghi chú (hỗ trợ 100%)</t>
  </si>
  <si>
    <t>01 xã</t>
  </si>
  <si>
    <t>DỰ KIẾN KINH PHÍ TRỒNG CỎ</t>
  </si>
  <si>
    <t>DỰ KIẾN KINH PHÍ XÂY DỰNG VÙNG AN TOÀN DỊCH BỆNH</t>
  </si>
  <si>
    <t>DỰ KIẾN KINH PHÍ THỤ TINH NHÂN TẠO</t>
  </si>
  <si>
    <t>Quyết định số 726/QĐ-BNN-KN ngày 24/02/2022 của Bộ Nông nghiệp và PTNT về Ban hành các định mức kinh tế, kỹ thuật khuyến nông Trung ương áp dụng cho các mô hình thuộc lĩnh vực chăn nuôi- thú y</t>
  </si>
  <si>
    <t>Định mức theo Quyết định số 726/QĐ-BNN-KN ngày 24/02/2022 của Bộ Nông nghiệp và PTNT về Ban hành các định mức kinh tế, kỹ thuật khuyến nông Trung ương áp dụng cho các mô hình thuộc lĩnh vực chăn nuôi- thú y, mức hỗ trợ theo NĐ 83/2018 NĐ-CP, ngày 24/5/2018 của Chính phủ</t>
  </si>
  <si>
    <t>Lânf</t>
  </si>
  <si>
    <t>Tính cho 11 xã</t>
  </si>
  <si>
    <t>Tính cho 800 ha</t>
  </si>
  <si>
    <t>(Kèm theo Báo cáo số        /BC-SNN, ngày     tháng      năm 2023, của Sở Nông nghiệp và PTNT)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</si>
</sst>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0000000000000000000000"/>
    <numFmt numFmtId="166" formatCode="_(* #,##0.0_);_(* \(#,##0.0\);_(* &quot;-&quot;??_);_(@_)"/>
  </numFmts>
  <fonts count="13" x14ac:knownFonts="1">
    <font>
      <sz val="10"/>
      <name val="Arial"/>
    </font>
    <font>
      <b/>
      <sz val="12"/>
      <name val="Times New Roman"/>
      <family val="1"/>
    </font>
    <font>
      <b/>
      <sz val="13"/>
      <name val="Times New Roman"/>
      <family val="1"/>
    </font>
    <font>
      <b/>
      <sz val="10"/>
      <name val="Times New Roman"/>
      <family val="1"/>
    </font>
    <font>
      <sz val="13"/>
      <name val="Times New Roman"/>
      <family val="1"/>
    </font>
    <font>
      <sz val="10"/>
      <name val="Arial"/>
      <family val="2"/>
    </font>
    <font>
      <sz val="12"/>
      <name val="Times New Roman"/>
      <family val="1"/>
    </font>
    <font>
      <b/>
      <sz val="14"/>
      <name val="Times New Roman"/>
      <family val="1"/>
    </font>
    <font>
      <sz val="10"/>
      <name val="Arial"/>
      <family val="2"/>
    </font>
    <font>
      <b/>
      <sz val="11"/>
      <name val="Times New Roman"/>
      <family val="1"/>
    </font>
    <font>
      <sz val="11"/>
      <name val="Times New Roman"/>
      <family val="1"/>
    </font>
    <font>
      <b/>
      <i/>
      <sz val="11"/>
      <name val="Times New Roman"/>
      <family val="1"/>
    </font>
    <font>
      <i/>
      <sz val="11"/>
      <name val="Times New Roman"/>
      <family val="1"/>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s>
  <cellStyleXfs count="3">
    <xf numFmtId="0" fontId="0" fillId="0" borderId="0"/>
    <xf numFmtId="43" fontId="5" fillId="0" borderId="1" applyFont="0" applyFill="0" applyBorder="0" applyAlignment="0" applyProtection="0"/>
    <xf numFmtId="43" fontId="8" fillId="0" borderId="0" applyFont="0" applyFill="0" applyBorder="0" applyAlignment="0" applyProtection="0"/>
  </cellStyleXfs>
  <cellXfs count="131">
    <xf numFmtId="0" fontId="0" fillId="0" borderId="0" xfId="0"/>
    <xf numFmtId="164" fontId="1"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xf>
    <xf numFmtId="164" fontId="2" fillId="0" borderId="8"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8" xfId="0" applyNumberFormat="1" applyFont="1" applyBorder="1" applyAlignment="1">
      <alignment horizontal="center" vertical="center" wrapText="1"/>
    </xf>
    <xf numFmtId="3" fontId="2" fillId="0" borderId="8" xfId="0" applyNumberFormat="1" applyFont="1" applyBorder="1" applyAlignment="1">
      <alignment horizontal="right" vertical="center" wrapText="1"/>
    </xf>
    <xf numFmtId="164" fontId="2" fillId="0" borderId="12" xfId="0" applyNumberFormat="1" applyFont="1" applyBorder="1" applyAlignment="1">
      <alignment horizontal="center" vertical="center"/>
    </xf>
    <xf numFmtId="164" fontId="2" fillId="0" borderId="12" xfId="0" applyNumberFormat="1" applyFont="1" applyBorder="1" applyAlignment="1">
      <alignment horizontal="left" vertical="center"/>
    </xf>
    <xf numFmtId="3" fontId="3" fillId="0" borderId="12" xfId="0" applyNumberFormat="1" applyFont="1" applyBorder="1" applyAlignment="1">
      <alignment horizontal="center" vertical="center"/>
    </xf>
    <xf numFmtId="3" fontId="2" fillId="0" borderId="12" xfId="0" applyNumberFormat="1" applyFont="1" applyBorder="1" applyAlignment="1">
      <alignment horizontal="right" vertical="center"/>
    </xf>
    <xf numFmtId="3" fontId="4" fillId="0" borderId="13" xfId="0" applyNumberFormat="1" applyFont="1" applyBorder="1" applyAlignment="1">
      <alignment horizontal="center" vertical="center" wrapText="1"/>
    </xf>
    <xf numFmtId="164" fontId="4" fillId="0" borderId="13" xfId="0" applyNumberFormat="1" applyFont="1" applyBorder="1" applyAlignment="1">
      <alignment horizontal="left" vertical="center" wrapText="1"/>
    </xf>
    <xf numFmtId="164" fontId="4" fillId="0" borderId="13" xfId="0" applyNumberFormat="1" applyFont="1" applyBorder="1" applyAlignment="1">
      <alignment horizontal="center" vertical="center" wrapText="1"/>
    </xf>
    <xf numFmtId="3" fontId="6" fillId="0" borderId="13" xfId="1"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4" fillId="0" borderId="13" xfId="0" applyNumberFormat="1" applyFont="1" applyBorder="1" applyAlignment="1">
      <alignment horizontal="right" vertical="center" wrapText="1"/>
    </xf>
    <xf numFmtId="3" fontId="4" fillId="0" borderId="13" xfId="1" applyNumberFormat="1" applyFont="1" applyBorder="1" applyAlignment="1">
      <alignment horizontal="right" vertical="center" wrapText="1"/>
    </xf>
    <xf numFmtId="3" fontId="4" fillId="0" borderId="14" xfId="0" applyNumberFormat="1" applyFont="1" applyBorder="1" applyAlignment="1">
      <alignment horizontal="center" vertical="center" wrapText="1"/>
    </xf>
    <xf numFmtId="164" fontId="4" fillId="0" borderId="14" xfId="0" applyNumberFormat="1" applyFont="1" applyBorder="1" applyAlignment="1">
      <alignment horizontal="left" vertical="center" wrapText="1"/>
    </xf>
    <xf numFmtId="164" fontId="4" fillId="0" borderId="14" xfId="0" applyNumberFormat="1" applyFont="1" applyBorder="1" applyAlignment="1">
      <alignment horizontal="center" vertical="center" wrapText="1"/>
    </xf>
    <xf numFmtId="3" fontId="6" fillId="0" borderId="14" xfId="1"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4" fillId="0" borderId="14" xfId="0" applyNumberFormat="1" applyFont="1" applyBorder="1" applyAlignment="1">
      <alignment horizontal="right" vertical="center" wrapText="1"/>
    </xf>
    <xf numFmtId="3" fontId="4" fillId="0" borderId="14" xfId="1" applyNumberFormat="1" applyFont="1" applyBorder="1" applyAlignment="1">
      <alignment horizontal="right" vertical="center" wrapText="1"/>
    </xf>
    <xf numFmtId="3" fontId="4" fillId="0" borderId="15" xfId="0" applyNumberFormat="1" applyFont="1" applyBorder="1" applyAlignment="1">
      <alignment horizontal="center" vertical="center" wrapText="1"/>
    </xf>
    <xf numFmtId="164" fontId="4" fillId="0" borderId="15" xfId="0" applyNumberFormat="1" applyFont="1" applyBorder="1" applyAlignment="1">
      <alignment horizontal="left" vertical="center" wrapText="1"/>
    </xf>
    <xf numFmtId="164" fontId="4" fillId="0" borderId="15" xfId="0" applyNumberFormat="1" applyFont="1" applyBorder="1" applyAlignment="1">
      <alignment horizontal="center" vertical="center" wrapText="1"/>
    </xf>
    <xf numFmtId="3" fontId="6" fillId="0" borderId="15" xfId="1"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4" fillId="0" borderId="15" xfId="0" applyNumberFormat="1" applyFont="1" applyBorder="1" applyAlignment="1">
      <alignment horizontal="right" vertical="center" wrapText="1"/>
    </xf>
    <xf numFmtId="3" fontId="4" fillId="0" borderId="15" xfId="1" applyNumberFormat="1" applyFont="1" applyBorder="1" applyAlignment="1">
      <alignment horizontal="right" vertical="center" wrapText="1"/>
    </xf>
    <xf numFmtId="164" fontId="2"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164" fontId="4" fillId="0" borderId="16" xfId="0" applyNumberFormat="1" applyFont="1" applyBorder="1" applyAlignment="1">
      <alignment horizontal="left" vertical="center" wrapText="1"/>
    </xf>
    <xf numFmtId="164" fontId="4" fillId="0" borderId="16" xfId="0" quotePrefix="1" applyNumberFormat="1" applyFont="1" applyBorder="1" applyAlignment="1">
      <alignment horizontal="center" vertical="center" wrapText="1"/>
    </xf>
    <xf numFmtId="3" fontId="6" fillId="0" borderId="16" xfId="1"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4" fillId="0" borderId="16" xfId="1"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8" xfId="0" applyNumberFormat="1" applyFont="1" applyBorder="1" applyAlignment="1">
      <alignment horizontal="center" vertical="center" wrapText="1"/>
    </xf>
    <xf numFmtId="164" fontId="4" fillId="0" borderId="17" xfId="0" applyNumberFormat="1" applyFont="1" applyBorder="1" applyAlignment="1">
      <alignment horizontal="left" vertical="center" wrapText="1"/>
    </xf>
    <xf numFmtId="164" fontId="4" fillId="0" borderId="18"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3" fontId="4" fillId="0" borderId="8" xfId="0" applyNumberFormat="1" applyFont="1" applyBorder="1" applyAlignment="1">
      <alignment horizontal="right" vertical="center" wrapText="1"/>
    </xf>
    <xf numFmtId="3" fontId="4" fillId="0" borderId="8" xfId="1" applyNumberFormat="1" applyFont="1" applyBorder="1" applyAlignment="1">
      <alignment horizontal="right" vertical="center" wrapText="1"/>
    </xf>
    <xf numFmtId="164" fontId="4" fillId="0" borderId="8" xfId="0" applyNumberFormat="1" applyFont="1" applyBorder="1" applyAlignment="1">
      <alignment horizontal="left" vertical="center" wrapText="1"/>
    </xf>
    <xf numFmtId="164" fontId="4" fillId="0" borderId="19" xfId="0" applyNumberFormat="1" applyFont="1" applyBorder="1" applyAlignment="1">
      <alignment horizontal="center" vertical="center" wrapText="1"/>
    </xf>
    <xf numFmtId="3" fontId="6" fillId="0" borderId="19" xfId="1" applyNumberFormat="1" applyFont="1" applyBorder="1" applyAlignment="1">
      <alignment horizontal="center" vertical="center" wrapText="1"/>
    </xf>
    <xf numFmtId="3" fontId="4" fillId="0" borderId="19" xfId="0" applyNumberFormat="1" applyFont="1" applyBorder="1" applyAlignment="1">
      <alignment horizontal="right" vertical="center" wrapText="1"/>
    </xf>
    <xf numFmtId="3" fontId="4" fillId="0" borderId="19" xfId="1" applyNumberFormat="1" applyFont="1" applyBorder="1" applyAlignment="1">
      <alignment horizontal="right" vertical="center" wrapText="1"/>
    </xf>
    <xf numFmtId="3" fontId="1" fillId="0" borderId="12" xfId="1" applyNumberFormat="1" applyFont="1" applyBorder="1" applyAlignment="1">
      <alignment horizontal="center" vertical="center" wrapText="1"/>
    </xf>
    <xf numFmtId="3" fontId="2" fillId="0" borderId="12" xfId="0" applyNumberFormat="1" applyFont="1" applyBorder="1" applyAlignment="1">
      <alignment horizontal="right" vertical="center" wrapText="1"/>
    </xf>
    <xf numFmtId="0" fontId="10" fillId="0" borderId="0" xfId="0" applyFont="1"/>
    <xf numFmtId="0" fontId="9" fillId="0" borderId="12" xfId="0" applyFont="1" applyBorder="1" applyAlignment="1">
      <alignment horizontal="center" vertical="center"/>
    </xf>
    <xf numFmtId="0" fontId="9" fillId="0" borderId="12" xfId="0" applyFont="1" applyBorder="1" applyAlignment="1">
      <alignment vertical="center"/>
    </xf>
    <xf numFmtId="0" fontId="11" fillId="0" borderId="12" xfId="0" applyFont="1" applyBorder="1" applyAlignment="1">
      <alignment horizontal="center" vertical="center"/>
    </xf>
    <xf numFmtId="0" fontId="11" fillId="0" borderId="12" xfId="0" applyFont="1" applyBorder="1" applyAlignment="1">
      <alignment vertical="center"/>
    </xf>
    <xf numFmtId="164" fontId="11" fillId="0" borderId="12" xfId="0" applyNumberFormat="1"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vertical="center"/>
    </xf>
    <xf numFmtId="0" fontId="12" fillId="0" borderId="12" xfId="0" applyFont="1" applyBorder="1" applyAlignment="1">
      <alignment horizontal="center" vertical="center" wrapText="1"/>
    </xf>
    <xf numFmtId="164" fontId="12" fillId="0" borderId="12" xfId="0" applyNumberFormat="1" applyFont="1" applyBorder="1" applyAlignment="1">
      <alignment vertical="center"/>
    </xf>
    <xf numFmtId="0" fontId="10" fillId="0" borderId="12"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center" vertical="center" wrapText="1"/>
    </xf>
    <xf numFmtId="164" fontId="10" fillId="0" borderId="12" xfId="0" applyNumberFormat="1" applyFont="1" applyBorder="1" applyAlignment="1">
      <alignment vertical="center"/>
    </xf>
    <xf numFmtId="0" fontId="11" fillId="0" borderId="12" xfId="0" applyFont="1" applyBorder="1"/>
    <xf numFmtId="164" fontId="11" fillId="0" borderId="12" xfId="0" applyNumberFormat="1" applyFont="1" applyBorder="1"/>
    <xf numFmtId="164" fontId="10" fillId="0" borderId="0" xfId="0" applyNumberFormat="1" applyFont="1"/>
    <xf numFmtId="0" fontId="10" fillId="0" borderId="1" xfId="0" applyFont="1" applyBorder="1" applyAlignment="1">
      <alignment vertical="center"/>
    </xf>
    <xf numFmtId="0" fontId="10" fillId="0" borderId="0" xfId="0" applyFont="1" applyAlignment="1">
      <alignment horizontal="center"/>
    </xf>
    <xf numFmtId="166" fontId="10" fillId="0" borderId="0" xfId="2" applyNumberFormat="1" applyFont="1" applyAlignment="1">
      <alignment horizontal="center"/>
    </xf>
    <xf numFmtId="166" fontId="10" fillId="0" borderId="0" xfId="2" applyNumberFormat="1" applyFont="1"/>
    <xf numFmtId="166" fontId="9" fillId="0" borderId="12" xfId="2" applyNumberFormat="1" applyFont="1" applyBorder="1" applyAlignment="1">
      <alignment vertical="center"/>
    </xf>
    <xf numFmtId="166" fontId="11" fillId="0" borderId="12" xfId="2" applyNumberFormat="1" applyFont="1" applyBorder="1" applyAlignment="1">
      <alignment vertical="center"/>
    </xf>
    <xf numFmtId="166" fontId="12" fillId="0" borderId="12" xfId="2" applyNumberFormat="1" applyFont="1" applyBorder="1" applyAlignment="1">
      <alignment vertical="center"/>
    </xf>
    <xf numFmtId="166" fontId="10" fillId="0" borderId="12" xfId="2" applyNumberFormat="1" applyFont="1" applyBorder="1" applyAlignment="1">
      <alignment vertical="center"/>
    </xf>
    <xf numFmtId="166" fontId="11" fillId="0" borderId="12" xfId="2" applyNumberFormat="1" applyFont="1" applyBorder="1"/>
    <xf numFmtId="0" fontId="9" fillId="2" borderId="11" xfId="0" applyFont="1" applyFill="1" applyBorder="1" applyAlignment="1">
      <alignment horizontal="center" vertical="center" wrapText="1"/>
    </xf>
    <xf numFmtId="0" fontId="9" fillId="2" borderId="12" xfId="0" applyFont="1" applyFill="1" applyBorder="1"/>
    <xf numFmtId="164" fontId="9" fillId="2" borderId="12" xfId="0" applyNumberFormat="1" applyFont="1" applyFill="1" applyBorder="1"/>
    <xf numFmtId="0" fontId="10" fillId="0" borderId="13" xfId="0" applyFont="1" applyBorder="1" applyAlignment="1">
      <alignment horizontal="center" vertical="center"/>
    </xf>
    <xf numFmtId="0" fontId="10" fillId="0" borderId="13" xfId="0" applyFont="1" applyBorder="1" applyAlignment="1">
      <alignment vertical="center"/>
    </xf>
    <xf numFmtId="164" fontId="10" fillId="0" borderId="13" xfId="0" applyNumberFormat="1" applyFont="1" applyBorder="1" applyAlignment="1">
      <alignment vertical="center"/>
    </xf>
    <xf numFmtId="164" fontId="10" fillId="0" borderId="13" xfId="0" applyNumberFormat="1" applyFont="1" applyBorder="1"/>
    <xf numFmtId="0" fontId="10" fillId="0" borderId="14" xfId="0" applyFont="1" applyBorder="1" applyAlignment="1">
      <alignment horizontal="center" vertical="center"/>
    </xf>
    <xf numFmtId="0" fontId="10" fillId="0" borderId="14" xfId="0" applyFont="1" applyBorder="1" applyAlignment="1">
      <alignment vertical="center"/>
    </xf>
    <xf numFmtId="164" fontId="10" fillId="0" borderId="14" xfId="0" applyNumberFormat="1" applyFont="1" applyBorder="1"/>
    <xf numFmtId="164" fontId="10" fillId="0" borderId="14" xfId="0" applyNumberFormat="1" applyFont="1" applyBorder="1" applyAlignment="1">
      <alignment vertical="center"/>
    </xf>
    <xf numFmtId="0" fontId="10" fillId="0" borderId="16" xfId="0" applyFont="1" applyBorder="1" applyAlignment="1">
      <alignment horizontal="center" vertical="center"/>
    </xf>
    <xf numFmtId="0" fontId="10" fillId="0" borderId="16" xfId="0" applyFont="1" applyBorder="1" applyAlignment="1">
      <alignment vertical="center"/>
    </xf>
    <xf numFmtId="0" fontId="10" fillId="0" borderId="16" xfId="0" applyFont="1" applyBorder="1" applyAlignment="1">
      <alignment horizontal="center" vertical="center" wrapText="1"/>
    </xf>
    <xf numFmtId="164" fontId="10" fillId="0" borderId="16" xfId="0" applyNumberFormat="1" applyFont="1" applyBorder="1" applyAlignment="1">
      <alignment vertical="center"/>
    </xf>
    <xf numFmtId="164" fontId="10" fillId="0" borderId="16" xfId="0" applyNumberFormat="1" applyFont="1" applyBorder="1"/>
    <xf numFmtId="165" fontId="10" fillId="0" borderId="0" xfId="0" applyNumberFormat="1" applyFont="1"/>
    <xf numFmtId="0" fontId="12" fillId="0" borderId="0" xfId="0" applyFont="1" applyAlignment="1">
      <alignment horizont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4" fontId="10" fillId="0" borderId="12" xfId="0" applyNumberFormat="1" applyFont="1" applyBorder="1"/>
    <xf numFmtId="0" fontId="10" fillId="0" borderId="12" xfId="0" applyFont="1" applyBorder="1" applyAlignment="1">
      <alignment horizontal="center"/>
    </xf>
    <xf numFmtId="3" fontId="10" fillId="0" borderId="12" xfId="0" applyNumberFormat="1" applyFont="1" applyBorder="1"/>
    <xf numFmtId="0" fontId="9" fillId="0" borderId="0" xfId="0" applyFont="1" applyAlignment="1">
      <alignment horizontal="center"/>
    </xf>
    <xf numFmtId="164" fontId="2" fillId="0" borderId="12" xfId="0" applyNumberFormat="1" applyFont="1" applyBorder="1" applyAlignment="1">
      <alignment horizontal="left"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7" fillId="0" borderId="0" xfId="0" applyFont="1" applyAlignment="1">
      <alignment horizontal="center"/>
    </xf>
    <xf numFmtId="164" fontId="1" fillId="0" borderId="2"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0" xfId="0" applyFont="1" applyAlignment="1">
      <alignment horizontal="center" vertical="center"/>
    </xf>
    <xf numFmtId="0" fontId="9" fillId="2" borderId="12" xfId="0" applyFont="1" applyFill="1" applyBorder="1" applyAlignment="1">
      <alignment horizontal="center" vertical="center" wrapText="1"/>
    </xf>
    <xf numFmtId="0" fontId="12" fillId="0" borderId="0" xfId="0" applyFont="1" applyAlignment="1">
      <alignment horizontal="center" vertical="center"/>
    </xf>
  </cellXfs>
  <cellStyles count="3">
    <cellStyle name="Comma" xfId="2" builtinId="3"/>
    <cellStyle name="Comma 11 3"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opLeftCell="A11" workbookViewId="0">
      <selection activeCell="G28" sqref="G28"/>
    </sheetView>
  </sheetViews>
  <sheetFormatPr defaultRowHeight="15" x14ac:dyDescent="0.25"/>
  <cols>
    <col min="1" max="1" width="5.7109375" style="54" customWidth="1"/>
    <col min="2" max="2" width="14.7109375" style="54" customWidth="1"/>
    <col min="3" max="3" width="10.5703125" style="54" customWidth="1"/>
    <col min="4" max="5" width="9.140625" style="54"/>
    <col min="6" max="6" width="16.28515625" style="54" customWidth="1"/>
    <col min="7" max="7" width="28.28515625" style="54" customWidth="1"/>
    <col min="8" max="8" width="14.42578125" style="54" customWidth="1"/>
    <col min="9" max="9" width="9.140625" style="54"/>
    <col min="10" max="10" width="16.42578125" style="54" customWidth="1"/>
    <col min="11" max="11" width="10.5703125" style="54" customWidth="1"/>
    <col min="12" max="12" width="11.7109375" style="54" customWidth="1"/>
    <col min="13" max="13" width="14.7109375" style="54" customWidth="1"/>
    <col min="14" max="16384" width="9.140625" style="54"/>
  </cols>
  <sheetData>
    <row r="1" spans="1:10" ht="29.25" customHeight="1" x14ac:dyDescent="0.25">
      <c r="A1" s="103" t="s">
        <v>82</v>
      </c>
      <c r="B1" s="103"/>
      <c r="C1" s="103"/>
      <c r="D1" s="103"/>
      <c r="E1" s="103"/>
      <c r="F1" s="103"/>
      <c r="G1" s="103"/>
    </row>
    <row r="2" spans="1:10" x14ac:dyDescent="0.25">
      <c r="A2" s="54">
        <v>1</v>
      </c>
      <c r="B2" s="54" t="s">
        <v>69</v>
      </c>
      <c r="G2" s="54" t="s">
        <v>57</v>
      </c>
    </row>
    <row r="4" spans="1:10" ht="21.95" customHeight="1" x14ac:dyDescent="0.25">
      <c r="A4" s="55" t="s">
        <v>0</v>
      </c>
      <c r="B4" s="56" t="s">
        <v>53</v>
      </c>
      <c r="C4" s="56" t="s">
        <v>2</v>
      </c>
      <c r="D4" s="56" t="s">
        <v>38</v>
      </c>
      <c r="E4" s="56" t="s">
        <v>54</v>
      </c>
      <c r="F4" s="56" t="s">
        <v>12</v>
      </c>
      <c r="G4" s="56" t="s">
        <v>66</v>
      </c>
      <c r="J4" s="54">
        <f>G19*800</f>
        <v>9800000</v>
      </c>
    </row>
    <row r="5" spans="1:10" ht="21.95" customHeight="1" x14ac:dyDescent="0.25">
      <c r="A5" s="57"/>
      <c r="B5" s="58" t="s">
        <v>67</v>
      </c>
      <c r="C5" s="58"/>
      <c r="D5" s="58"/>
      <c r="E5" s="58"/>
      <c r="F5" s="59">
        <f>F6+F9</f>
        <v>50740</v>
      </c>
      <c r="G5" s="59">
        <f>F5*70%</f>
        <v>35518</v>
      </c>
    </row>
    <row r="6" spans="1:10" ht="21.95" customHeight="1" x14ac:dyDescent="0.25">
      <c r="A6" s="60">
        <v>1</v>
      </c>
      <c r="B6" s="61" t="s">
        <v>55</v>
      </c>
      <c r="C6" s="62"/>
      <c r="D6" s="61"/>
      <c r="E6" s="61"/>
      <c r="F6" s="63">
        <f>F7</f>
        <v>17500</v>
      </c>
      <c r="G6" s="63">
        <f t="shared" ref="G6:G14" si="0">F6*70%</f>
        <v>12250</v>
      </c>
    </row>
    <row r="7" spans="1:10" ht="21.95" customHeight="1" x14ac:dyDescent="0.25">
      <c r="A7" s="64"/>
      <c r="B7" s="65" t="s">
        <v>56</v>
      </c>
      <c r="C7" s="66" t="s">
        <v>59</v>
      </c>
      <c r="D7" s="67">
        <v>3500</v>
      </c>
      <c r="E7" s="67">
        <v>5</v>
      </c>
      <c r="F7" s="67">
        <f>D7*E7</f>
        <v>17500</v>
      </c>
      <c r="G7" s="67">
        <f t="shared" si="0"/>
        <v>12250</v>
      </c>
    </row>
    <row r="8" spans="1:10" ht="21.95" customHeight="1" x14ac:dyDescent="0.25">
      <c r="A8" s="64"/>
      <c r="B8" s="65" t="s">
        <v>58</v>
      </c>
      <c r="C8" s="65" t="s">
        <v>60</v>
      </c>
      <c r="D8" s="67">
        <v>12</v>
      </c>
      <c r="E8" s="67">
        <v>800</v>
      </c>
      <c r="F8" s="67"/>
      <c r="G8" s="67">
        <f t="shared" si="0"/>
        <v>0</v>
      </c>
      <c r="J8" s="54">
        <v>500</v>
      </c>
    </row>
    <row r="9" spans="1:10" ht="21.95" customHeight="1" x14ac:dyDescent="0.25">
      <c r="A9" s="60">
        <v>2</v>
      </c>
      <c r="B9" s="61" t="s">
        <v>16</v>
      </c>
      <c r="C9" s="61"/>
      <c r="D9" s="63"/>
      <c r="E9" s="63"/>
      <c r="F9" s="63">
        <f>SUM(F10:F13)</f>
        <v>33240</v>
      </c>
      <c r="G9" s="63">
        <f t="shared" si="0"/>
        <v>23268</v>
      </c>
    </row>
    <row r="10" spans="1:10" ht="21.95" customHeight="1" x14ac:dyDescent="0.25">
      <c r="A10" s="64"/>
      <c r="B10" s="65" t="s">
        <v>61</v>
      </c>
      <c r="C10" s="65" t="s">
        <v>65</v>
      </c>
      <c r="D10" s="67">
        <v>250</v>
      </c>
      <c r="E10" s="67">
        <v>20</v>
      </c>
      <c r="F10" s="67">
        <f>D10*E10</f>
        <v>5000</v>
      </c>
      <c r="G10" s="67">
        <f t="shared" si="0"/>
        <v>3500</v>
      </c>
    </row>
    <row r="11" spans="1:10" ht="21.95" customHeight="1" x14ac:dyDescent="0.25">
      <c r="A11" s="64"/>
      <c r="B11" s="65" t="s">
        <v>62</v>
      </c>
      <c r="C11" s="65" t="s">
        <v>65</v>
      </c>
      <c r="D11" s="67">
        <v>80</v>
      </c>
      <c r="E11" s="67">
        <v>18</v>
      </c>
      <c r="F11" s="67">
        <f>D11*E11</f>
        <v>1440</v>
      </c>
      <c r="G11" s="67">
        <f t="shared" si="0"/>
        <v>1007.9999999999999</v>
      </c>
    </row>
    <row r="12" spans="1:10" ht="21.95" customHeight="1" x14ac:dyDescent="0.25">
      <c r="A12" s="64"/>
      <c r="B12" s="65" t="s">
        <v>63</v>
      </c>
      <c r="C12" s="65" t="s">
        <v>65</v>
      </c>
      <c r="D12" s="67">
        <v>100</v>
      </c>
      <c r="E12" s="67">
        <v>18</v>
      </c>
      <c r="F12" s="67">
        <f t="shared" ref="F12:F13" si="1">D12*E12</f>
        <v>1800</v>
      </c>
      <c r="G12" s="67">
        <f t="shared" si="0"/>
        <v>1260</v>
      </c>
    </row>
    <row r="13" spans="1:10" ht="21.95" customHeight="1" x14ac:dyDescent="0.25">
      <c r="A13" s="64"/>
      <c r="B13" s="65" t="s">
        <v>64</v>
      </c>
      <c r="C13" s="65" t="s">
        <v>65</v>
      </c>
      <c r="D13" s="67">
        <v>2500</v>
      </c>
      <c r="E13" s="67">
        <v>10</v>
      </c>
      <c r="F13" s="67">
        <f t="shared" si="1"/>
        <v>25000</v>
      </c>
      <c r="G13" s="67">
        <f t="shared" si="0"/>
        <v>17500</v>
      </c>
    </row>
    <row r="14" spans="1:10" ht="21" customHeight="1" x14ac:dyDescent="0.25">
      <c r="A14" s="68"/>
      <c r="B14" s="68" t="s">
        <v>89</v>
      </c>
      <c r="C14" s="68"/>
      <c r="D14" s="69"/>
      <c r="E14" s="69"/>
      <c r="F14" s="69">
        <f>F5*800</f>
        <v>40592000</v>
      </c>
      <c r="G14" s="69">
        <f t="shared" si="0"/>
        <v>28414400</v>
      </c>
    </row>
    <row r="15" spans="1:10" x14ac:dyDescent="0.25">
      <c r="D15" s="70"/>
      <c r="E15" s="70"/>
      <c r="F15" s="70"/>
      <c r="G15" s="70"/>
    </row>
    <row r="16" spans="1:10" x14ac:dyDescent="0.25">
      <c r="B16" s="71" t="s">
        <v>70</v>
      </c>
      <c r="D16" s="70"/>
      <c r="E16" s="70"/>
      <c r="F16" s="70"/>
      <c r="G16" s="70"/>
    </row>
    <row r="17" spans="1:7" x14ac:dyDescent="0.25">
      <c r="D17" s="70"/>
      <c r="E17" s="70"/>
      <c r="F17" s="70"/>
      <c r="G17" s="70"/>
    </row>
    <row r="18" spans="1:7" x14ac:dyDescent="0.25">
      <c r="A18" s="55" t="s">
        <v>0</v>
      </c>
      <c r="B18" s="56" t="s">
        <v>53</v>
      </c>
      <c r="C18" s="56" t="s">
        <v>2</v>
      </c>
      <c r="D18" s="56" t="s">
        <v>38</v>
      </c>
      <c r="E18" s="56" t="s">
        <v>54</v>
      </c>
      <c r="F18" s="56" t="s">
        <v>12</v>
      </c>
      <c r="G18" s="56" t="s">
        <v>66</v>
      </c>
    </row>
    <row r="19" spans="1:7" x14ac:dyDescent="0.25">
      <c r="A19" s="57"/>
      <c r="B19" s="58" t="s">
        <v>67</v>
      </c>
      <c r="C19" s="58"/>
      <c r="D19" s="58"/>
      <c r="E19" s="58"/>
      <c r="F19" s="59">
        <f>F20+F23</f>
        <v>17500</v>
      </c>
      <c r="G19" s="59">
        <f>F19*70%</f>
        <v>12250</v>
      </c>
    </row>
    <row r="20" spans="1:7" x14ac:dyDescent="0.25">
      <c r="A20" s="60">
        <v>1</v>
      </c>
      <c r="B20" s="61" t="s">
        <v>55</v>
      </c>
      <c r="C20" s="62"/>
      <c r="D20" s="61"/>
      <c r="E20" s="61"/>
      <c r="F20" s="63">
        <f>F21</f>
        <v>17500</v>
      </c>
      <c r="G20" s="63">
        <f t="shared" ref="G20:G28" si="2">F20*70%</f>
        <v>12250</v>
      </c>
    </row>
    <row r="21" spans="1:7" x14ac:dyDescent="0.25">
      <c r="A21" s="64"/>
      <c r="B21" s="65" t="s">
        <v>56</v>
      </c>
      <c r="C21" s="66" t="s">
        <v>59</v>
      </c>
      <c r="D21" s="67">
        <v>3500</v>
      </c>
      <c r="E21" s="67">
        <v>5</v>
      </c>
      <c r="F21" s="67">
        <f>D21*E21</f>
        <v>17500</v>
      </c>
      <c r="G21" s="67">
        <f t="shared" si="2"/>
        <v>12250</v>
      </c>
    </row>
    <row r="22" spans="1:7" x14ac:dyDescent="0.25">
      <c r="A22" s="64"/>
      <c r="B22" s="65" t="s">
        <v>58</v>
      </c>
      <c r="C22" s="65" t="s">
        <v>60</v>
      </c>
      <c r="D22" s="67">
        <v>12</v>
      </c>
      <c r="E22" s="67">
        <v>800</v>
      </c>
      <c r="F22" s="67"/>
      <c r="G22" s="67">
        <f t="shared" si="2"/>
        <v>0</v>
      </c>
    </row>
    <row r="23" spans="1:7" x14ac:dyDescent="0.25">
      <c r="A23" s="60">
        <v>2</v>
      </c>
      <c r="B23" s="61" t="s">
        <v>16</v>
      </c>
      <c r="C23" s="61"/>
      <c r="D23" s="63"/>
      <c r="E23" s="63"/>
      <c r="F23" s="63">
        <f>SUM(F24:F27)</f>
        <v>0</v>
      </c>
      <c r="G23" s="63">
        <f t="shared" si="2"/>
        <v>0</v>
      </c>
    </row>
    <row r="24" spans="1:7" x14ac:dyDescent="0.25">
      <c r="A24" s="64"/>
      <c r="B24" s="65" t="s">
        <v>61</v>
      </c>
      <c r="C24" s="65" t="s">
        <v>65</v>
      </c>
      <c r="D24" s="67">
        <v>250</v>
      </c>
      <c r="E24" s="67"/>
      <c r="F24" s="67">
        <f>D24*E24</f>
        <v>0</v>
      </c>
      <c r="G24" s="67">
        <f t="shared" si="2"/>
        <v>0</v>
      </c>
    </row>
    <row r="25" spans="1:7" x14ac:dyDescent="0.25">
      <c r="A25" s="64"/>
      <c r="B25" s="65" t="s">
        <v>62</v>
      </c>
      <c r="C25" s="65" t="s">
        <v>65</v>
      </c>
      <c r="D25" s="67">
        <v>80</v>
      </c>
      <c r="E25" s="67"/>
      <c r="F25" s="67">
        <f t="shared" ref="F25:F27" si="3">D25*E25</f>
        <v>0</v>
      </c>
      <c r="G25" s="67">
        <f t="shared" si="2"/>
        <v>0</v>
      </c>
    </row>
    <row r="26" spans="1:7" x14ac:dyDescent="0.25">
      <c r="A26" s="64"/>
      <c r="B26" s="65" t="s">
        <v>63</v>
      </c>
      <c r="C26" s="65" t="s">
        <v>65</v>
      </c>
      <c r="D26" s="67">
        <v>100</v>
      </c>
      <c r="E26" s="67"/>
      <c r="F26" s="67">
        <f t="shared" si="3"/>
        <v>0</v>
      </c>
      <c r="G26" s="67">
        <f t="shared" si="2"/>
        <v>0</v>
      </c>
    </row>
    <row r="27" spans="1:7" x14ac:dyDescent="0.25">
      <c r="A27" s="64"/>
      <c r="B27" s="65" t="s">
        <v>64</v>
      </c>
      <c r="C27" s="65" t="s">
        <v>65</v>
      </c>
      <c r="D27" s="67">
        <v>2500</v>
      </c>
      <c r="E27" s="67"/>
      <c r="F27" s="67">
        <f t="shared" si="3"/>
        <v>0</v>
      </c>
      <c r="G27" s="67">
        <f t="shared" si="2"/>
        <v>0</v>
      </c>
    </row>
    <row r="28" spans="1:7" x14ac:dyDescent="0.25">
      <c r="A28" s="68"/>
      <c r="B28" s="68" t="s">
        <v>89</v>
      </c>
      <c r="C28" s="68"/>
      <c r="D28" s="69"/>
      <c r="E28" s="69"/>
      <c r="F28" s="69">
        <f>F19*800</f>
        <v>14000000</v>
      </c>
      <c r="G28" s="69">
        <f t="shared" si="2"/>
        <v>9800000</v>
      </c>
    </row>
  </sheetData>
  <mergeCells count="1">
    <mergeCell ref="A1:G1"/>
  </mergeCells>
  <printOptions horizontalCentered="1"/>
  <pageMargins left="0.7" right="0.7" top="0.75" bottom="0.75" header="0.3" footer="0.3"/>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topLeftCell="A6" workbookViewId="0">
      <selection activeCell="I18" sqref="I18"/>
    </sheetView>
  </sheetViews>
  <sheetFormatPr defaultRowHeight="15" x14ac:dyDescent="0.25"/>
  <cols>
    <col min="1" max="1" width="5.7109375" style="54" customWidth="1"/>
    <col min="2" max="2" width="21.7109375" style="54" customWidth="1"/>
    <col min="3" max="3" width="10.5703125" style="54" customWidth="1"/>
    <col min="4" max="4" width="9.28515625" style="74" bestFit="1" customWidth="1"/>
    <col min="5" max="5" width="9.42578125" style="74" bestFit="1" customWidth="1"/>
    <col min="6" max="6" width="14.85546875" style="74" customWidth="1"/>
    <col min="7" max="7" width="24.42578125" style="74" customWidth="1"/>
    <col min="8" max="8" width="14.42578125" style="54" customWidth="1"/>
    <col min="9" max="9" width="9.140625" style="54"/>
    <col min="10" max="10" width="16.42578125" style="54" customWidth="1"/>
    <col min="11" max="11" width="10.5703125" style="54" customWidth="1"/>
    <col min="12" max="12" width="11.7109375" style="54" customWidth="1"/>
    <col min="13" max="13" width="14.7109375" style="54" customWidth="1"/>
    <col min="14" max="16384" width="9.140625" style="54"/>
  </cols>
  <sheetData>
    <row r="1" spans="1:7" ht="22.5" customHeight="1" x14ac:dyDescent="0.25">
      <c r="A1" s="103" t="s">
        <v>83</v>
      </c>
      <c r="B1" s="103"/>
      <c r="C1" s="103"/>
      <c r="D1" s="103"/>
      <c r="E1" s="103"/>
      <c r="F1" s="103"/>
      <c r="G1" s="103"/>
    </row>
    <row r="2" spans="1:7" x14ac:dyDescent="0.25">
      <c r="A2" s="72"/>
      <c r="B2" s="72"/>
      <c r="C2" s="72"/>
      <c r="D2" s="73"/>
      <c r="E2" s="73"/>
      <c r="F2" s="73"/>
      <c r="G2" s="73"/>
    </row>
    <row r="3" spans="1:7" x14ac:dyDescent="0.25">
      <c r="G3" s="74" t="s">
        <v>57</v>
      </c>
    </row>
    <row r="5" spans="1:7" ht="21.95" customHeight="1" x14ac:dyDescent="0.25">
      <c r="A5" s="55" t="s">
        <v>0</v>
      </c>
      <c r="B5" s="56" t="s">
        <v>53</v>
      </c>
      <c r="C5" s="56" t="s">
        <v>2</v>
      </c>
      <c r="D5" s="75" t="s">
        <v>38</v>
      </c>
      <c r="E5" s="75" t="s">
        <v>54</v>
      </c>
      <c r="F5" s="75" t="s">
        <v>12</v>
      </c>
      <c r="G5" s="75" t="s">
        <v>80</v>
      </c>
    </row>
    <row r="6" spans="1:7" ht="21.95" customHeight="1" x14ac:dyDescent="0.25">
      <c r="A6" s="57"/>
      <c r="B6" s="58" t="s">
        <v>76</v>
      </c>
      <c r="C6" s="58"/>
      <c r="D6" s="76"/>
      <c r="E6" s="76"/>
      <c r="F6" s="76">
        <f>F7+F10</f>
        <v>117082</v>
      </c>
      <c r="G6" s="76">
        <f>F6*100%</f>
        <v>117082</v>
      </c>
    </row>
    <row r="7" spans="1:7" ht="21.95" customHeight="1" x14ac:dyDescent="0.25">
      <c r="A7" s="60">
        <v>1</v>
      </c>
      <c r="B7" s="61" t="s">
        <v>77</v>
      </c>
      <c r="C7" s="62"/>
      <c r="D7" s="77"/>
      <c r="E7" s="77"/>
      <c r="F7" s="77">
        <f>F8</f>
        <v>113582</v>
      </c>
      <c r="G7" s="76">
        <f t="shared" ref="G7:G11" si="0">F7*100%</f>
        <v>113582</v>
      </c>
    </row>
    <row r="8" spans="1:7" ht="21.95" customHeight="1" x14ac:dyDescent="0.25">
      <c r="A8" s="64"/>
      <c r="B8" s="65"/>
      <c r="C8" s="66" t="s">
        <v>79</v>
      </c>
      <c r="D8" s="78">
        <v>427</v>
      </c>
      <c r="E8" s="78">
        <v>266</v>
      </c>
      <c r="F8" s="78">
        <f>D8*E8</f>
        <v>113582</v>
      </c>
      <c r="G8" s="76">
        <f t="shared" si="0"/>
        <v>113582</v>
      </c>
    </row>
    <row r="9" spans="1:7" ht="21.95" customHeight="1" x14ac:dyDescent="0.25">
      <c r="A9" s="64"/>
      <c r="B9" s="65"/>
      <c r="C9" s="65"/>
      <c r="D9" s="78"/>
      <c r="E9" s="78"/>
      <c r="F9" s="78"/>
      <c r="G9" s="76">
        <f t="shared" si="0"/>
        <v>0</v>
      </c>
    </row>
    <row r="10" spans="1:7" ht="21.95" customHeight="1" x14ac:dyDescent="0.25">
      <c r="A10" s="60">
        <v>2</v>
      </c>
      <c r="B10" s="61" t="s">
        <v>78</v>
      </c>
      <c r="C10" s="61"/>
      <c r="D10" s="77"/>
      <c r="E10" s="77"/>
      <c r="F10" s="77">
        <f>SUM(F11:F14)</f>
        <v>3500</v>
      </c>
      <c r="G10" s="76">
        <f t="shared" si="0"/>
        <v>3500</v>
      </c>
    </row>
    <row r="11" spans="1:7" ht="21.95" customHeight="1" x14ac:dyDescent="0.25">
      <c r="A11" s="64"/>
      <c r="B11" s="65" t="s">
        <v>81</v>
      </c>
      <c r="C11" s="65" t="s">
        <v>87</v>
      </c>
      <c r="D11" s="78">
        <v>1</v>
      </c>
      <c r="E11" s="78">
        <v>3500</v>
      </c>
      <c r="F11" s="78">
        <f>D11*E11</f>
        <v>3500</v>
      </c>
      <c r="G11" s="76">
        <f t="shared" si="0"/>
        <v>3500</v>
      </c>
    </row>
    <row r="12" spans="1:7" ht="21.95" customHeight="1" x14ac:dyDescent="0.25">
      <c r="A12" s="64"/>
      <c r="B12" s="65"/>
      <c r="C12" s="65"/>
      <c r="D12" s="78"/>
      <c r="E12" s="78"/>
      <c r="F12" s="78"/>
      <c r="G12" s="76"/>
    </row>
    <row r="13" spans="1:7" ht="21.95" customHeight="1" x14ac:dyDescent="0.25">
      <c r="A13" s="64"/>
      <c r="B13" s="65"/>
      <c r="C13" s="65"/>
      <c r="D13" s="78"/>
      <c r="E13" s="78"/>
      <c r="F13" s="78"/>
      <c r="G13" s="76"/>
    </row>
    <row r="14" spans="1:7" ht="21.95" customHeight="1" x14ac:dyDescent="0.25">
      <c r="A14" s="64"/>
      <c r="B14" s="65"/>
      <c r="C14" s="65"/>
      <c r="D14" s="78"/>
      <c r="E14" s="78"/>
      <c r="F14" s="78"/>
      <c r="G14" s="76"/>
    </row>
    <row r="15" spans="1:7" ht="21" customHeight="1" x14ac:dyDescent="0.25">
      <c r="A15" s="68"/>
      <c r="B15" s="68" t="s">
        <v>88</v>
      </c>
      <c r="C15" s="68"/>
      <c r="D15" s="79"/>
      <c r="E15" s="79"/>
      <c r="F15" s="79">
        <f>F6*11</f>
        <v>1287902</v>
      </c>
      <c r="G15" s="79">
        <f>F15*100%</f>
        <v>1287902</v>
      </c>
    </row>
    <row r="17" spans="2:6" x14ac:dyDescent="0.25">
      <c r="B17" s="71"/>
      <c r="F17" s="74">
        <f>F6*5</f>
        <v>585410</v>
      </c>
    </row>
    <row r="18" spans="2:6" x14ac:dyDescent="0.25">
      <c r="F18" s="74">
        <f>F6*6</f>
        <v>702492</v>
      </c>
    </row>
    <row r="19" spans="2:6" x14ac:dyDescent="0.25">
      <c r="F19" s="74">
        <f>F17+F18</f>
        <v>1287902</v>
      </c>
    </row>
  </sheetData>
  <mergeCells count="1">
    <mergeCell ref="A1:G1"/>
  </mergeCells>
  <pageMargins left="0.7" right="0.7" top="0.75" bottom="0.75" header="0.3" footer="0.3"/>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tabSelected="1" topLeftCell="B8" workbookViewId="0">
      <selection activeCell="E25" sqref="E25"/>
    </sheetView>
  </sheetViews>
  <sheetFormatPr defaultRowHeight="12.75" x14ac:dyDescent="0.2"/>
  <cols>
    <col min="1" max="1" width="7.28515625" customWidth="1"/>
    <col min="2" max="2" width="25.140625" customWidth="1"/>
    <col min="6" max="6" width="11.42578125" customWidth="1"/>
    <col min="8" max="8" width="12.42578125" customWidth="1"/>
    <col min="10" max="10" width="11.85546875" customWidth="1"/>
    <col min="12" max="12" width="11.28515625" customWidth="1"/>
    <col min="14" max="14" width="11.28515625" customWidth="1"/>
    <col min="15" max="15" width="9.140625" hidden="1" customWidth="1"/>
    <col min="16" max="16" width="10.42578125" hidden="1" customWidth="1"/>
    <col min="17" max="17" width="9.140625" hidden="1" customWidth="1"/>
    <col min="18" max="18" width="10.42578125" hidden="1" customWidth="1"/>
    <col min="19" max="19" width="9.140625" hidden="1" customWidth="1"/>
    <col min="20" max="20" width="11.140625" hidden="1" customWidth="1"/>
  </cols>
  <sheetData>
    <row r="1" spans="1:20" ht="21.75" customHeight="1" x14ac:dyDescent="0.3">
      <c r="A1" s="115" t="s">
        <v>84</v>
      </c>
      <c r="B1" s="115"/>
      <c r="C1" s="115"/>
      <c r="D1" s="115"/>
      <c r="E1" s="115"/>
      <c r="F1" s="115"/>
      <c r="G1" s="115"/>
      <c r="H1" s="115"/>
      <c r="I1" s="115"/>
      <c r="J1" s="115"/>
      <c r="K1" s="115"/>
      <c r="L1" s="115"/>
      <c r="M1" s="115"/>
      <c r="N1" s="115"/>
    </row>
    <row r="4" spans="1:20" ht="24" customHeight="1" x14ac:dyDescent="0.2">
      <c r="A4" s="116" t="s">
        <v>0</v>
      </c>
      <c r="B4" s="116" t="s">
        <v>1</v>
      </c>
      <c r="C4" s="116" t="s">
        <v>2</v>
      </c>
      <c r="D4" s="119" t="s">
        <v>3</v>
      </c>
      <c r="E4" s="112" t="s">
        <v>4</v>
      </c>
      <c r="F4" s="112" t="s">
        <v>5</v>
      </c>
      <c r="G4" s="109" t="s">
        <v>47</v>
      </c>
      <c r="H4" s="110"/>
      <c r="I4" s="110"/>
      <c r="J4" s="110"/>
      <c r="K4" s="110"/>
      <c r="L4" s="110"/>
      <c r="M4" s="110"/>
      <c r="N4" s="110"/>
      <c r="O4" s="110"/>
      <c r="P4" s="110"/>
      <c r="Q4" s="110"/>
      <c r="R4" s="111"/>
      <c r="S4" s="105" t="s">
        <v>6</v>
      </c>
      <c r="T4" s="106"/>
    </row>
    <row r="5" spans="1:20" ht="24" customHeight="1" x14ac:dyDescent="0.2">
      <c r="A5" s="117"/>
      <c r="B5" s="117"/>
      <c r="C5" s="117"/>
      <c r="D5" s="120"/>
      <c r="E5" s="113"/>
      <c r="F5" s="113"/>
      <c r="G5" s="109" t="s">
        <v>7</v>
      </c>
      <c r="H5" s="111"/>
      <c r="I5" s="109" t="s">
        <v>8</v>
      </c>
      <c r="J5" s="111"/>
      <c r="K5" s="109" t="s">
        <v>9</v>
      </c>
      <c r="L5" s="111"/>
      <c r="M5" s="109" t="s">
        <v>10</v>
      </c>
      <c r="N5" s="111"/>
      <c r="O5" s="109"/>
      <c r="P5" s="111"/>
      <c r="Q5" s="109"/>
      <c r="R5" s="111"/>
      <c r="S5" s="107"/>
      <c r="T5" s="108"/>
    </row>
    <row r="6" spans="1:20" ht="30.75" customHeight="1" x14ac:dyDescent="0.2">
      <c r="A6" s="118"/>
      <c r="B6" s="118"/>
      <c r="C6" s="118"/>
      <c r="D6" s="121"/>
      <c r="E6" s="114"/>
      <c r="F6" s="114"/>
      <c r="G6" s="1" t="s">
        <v>11</v>
      </c>
      <c r="H6" s="2" t="s">
        <v>12</v>
      </c>
      <c r="I6" s="1" t="s">
        <v>11</v>
      </c>
      <c r="J6" s="1" t="s">
        <v>13</v>
      </c>
      <c r="K6" s="1" t="s">
        <v>11</v>
      </c>
      <c r="L6" s="1" t="s">
        <v>13</v>
      </c>
      <c r="M6" s="1" t="s">
        <v>11</v>
      </c>
      <c r="N6" s="1" t="s">
        <v>13</v>
      </c>
      <c r="O6" s="1" t="s">
        <v>11</v>
      </c>
      <c r="P6" s="1" t="s">
        <v>13</v>
      </c>
      <c r="Q6" s="1" t="s">
        <v>11</v>
      </c>
      <c r="R6" s="1" t="s">
        <v>13</v>
      </c>
      <c r="S6" s="1" t="s">
        <v>11</v>
      </c>
      <c r="T6" s="1" t="s">
        <v>13</v>
      </c>
    </row>
    <row r="7" spans="1:20" ht="24" customHeight="1" x14ac:dyDescent="0.2">
      <c r="A7" s="3"/>
      <c r="B7" s="3" t="s">
        <v>14</v>
      </c>
      <c r="C7" s="3"/>
      <c r="D7" s="4"/>
      <c r="E7" s="5"/>
      <c r="F7" s="6">
        <f>F8+F19</f>
        <v>2644200</v>
      </c>
      <c r="G7" s="6"/>
      <c r="H7" s="6">
        <f>H8+H19</f>
        <v>2644200</v>
      </c>
      <c r="I7" s="6"/>
      <c r="J7" s="6">
        <f>J8+J19</f>
        <v>0</v>
      </c>
      <c r="K7" s="6"/>
      <c r="L7" s="6">
        <f>L8+L19</f>
        <v>1619200</v>
      </c>
      <c r="M7" s="6"/>
      <c r="N7" s="6">
        <f>N8+N19</f>
        <v>1025000</v>
      </c>
      <c r="O7" s="6"/>
      <c r="P7" s="6"/>
      <c r="Q7" s="6"/>
      <c r="R7" s="6"/>
      <c r="S7" s="6"/>
      <c r="T7" s="6"/>
    </row>
    <row r="8" spans="1:20" ht="24" customHeight="1" x14ac:dyDescent="0.2">
      <c r="A8" s="7" t="s">
        <v>15</v>
      </c>
      <c r="B8" s="8" t="s">
        <v>16</v>
      </c>
      <c r="C8" s="7"/>
      <c r="D8" s="9"/>
      <c r="E8" s="9"/>
      <c r="F8" s="10">
        <f>SUM(F9:F15)</f>
        <v>1519200</v>
      </c>
      <c r="G8" s="10"/>
      <c r="H8" s="10">
        <f t="shared" ref="H8:R8" si="0">SUM(H9:H15)</f>
        <v>1519200</v>
      </c>
      <c r="I8" s="10"/>
      <c r="J8" s="10">
        <f t="shared" si="0"/>
        <v>0</v>
      </c>
      <c r="K8" s="10"/>
      <c r="L8" s="10">
        <f t="shared" si="0"/>
        <v>1119200</v>
      </c>
      <c r="M8" s="10"/>
      <c r="N8" s="10">
        <f t="shared" si="0"/>
        <v>400000</v>
      </c>
      <c r="O8" s="10">
        <f t="shared" si="0"/>
        <v>0</v>
      </c>
      <c r="P8" s="10">
        <f t="shared" si="0"/>
        <v>0</v>
      </c>
      <c r="Q8" s="10">
        <f t="shared" si="0"/>
        <v>0</v>
      </c>
      <c r="R8" s="10">
        <f t="shared" si="0"/>
        <v>0</v>
      </c>
      <c r="S8" s="10"/>
      <c r="T8" s="10"/>
    </row>
    <row r="9" spans="1:20" ht="24" customHeight="1" x14ac:dyDescent="0.2">
      <c r="A9" s="11">
        <v>1</v>
      </c>
      <c r="B9" s="12" t="s">
        <v>17</v>
      </c>
      <c r="C9" s="13" t="s">
        <v>18</v>
      </c>
      <c r="D9" s="14">
        <f t="shared" ref="D9:D21" si="1">G9+S9</f>
        <v>9000</v>
      </c>
      <c r="E9" s="15">
        <v>40</v>
      </c>
      <c r="F9" s="16">
        <f t="shared" ref="F9:F15" si="2">E9*D9</f>
        <v>360000</v>
      </c>
      <c r="G9" s="16">
        <f t="shared" ref="G9:G18" si="3">I9+K9+M9+O9+Q9</f>
        <v>9000</v>
      </c>
      <c r="H9" s="16">
        <f t="shared" ref="H9:H18" si="4">J9+L9+N9+P9+R9</f>
        <v>360000</v>
      </c>
      <c r="I9" s="17"/>
      <c r="J9" s="17">
        <f>I9*E9</f>
        <v>0</v>
      </c>
      <c r="K9" s="16">
        <v>4000</v>
      </c>
      <c r="L9" s="17">
        <f>K9*E9</f>
        <v>160000</v>
      </c>
      <c r="M9" s="16">
        <v>5000</v>
      </c>
      <c r="N9" s="17">
        <f>M9*E9</f>
        <v>200000</v>
      </c>
      <c r="O9" s="16"/>
      <c r="P9" s="17"/>
      <c r="Q9" s="16"/>
      <c r="R9" s="17"/>
      <c r="S9" s="16"/>
      <c r="T9" s="17"/>
    </row>
    <row r="10" spans="1:20" ht="24" customHeight="1" x14ac:dyDescent="0.2">
      <c r="A10" s="18">
        <v>2</v>
      </c>
      <c r="B10" s="19" t="s">
        <v>19</v>
      </c>
      <c r="C10" s="20" t="s">
        <v>20</v>
      </c>
      <c r="D10" s="21">
        <f t="shared" si="1"/>
        <v>9000</v>
      </c>
      <c r="E10" s="22">
        <v>35</v>
      </c>
      <c r="F10" s="23">
        <f t="shared" si="2"/>
        <v>315000</v>
      </c>
      <c r="G10" s="23">
        <f t="shared" si="3"/>
        <v>9000</v>
      </c>
      <c r="H10" s="23">
        <f t="shared" si="4"/>
        <v>315000</v>
      </c>
      <c r="I10" s="17"/>
      <c r="J10" s="24">
        <f>I10*E10</f>
        <v>0</v>
      </c>
      <c r="K10" s="16">
        <v>4000</v>
      </c>
      <c r="L10" s="24">
        <f>K10*E10</f>
        <v>140000</v>
      </c>
      <c r="M10" s="16">
        <v>5000</v>
      </c>
      <c r="N10" s="24">
        <f>M10*E10</f>
        <v>175000</v>
      </c>
      <c r="O10" s="23"/>
      <c r="P10" s="24"/>
      <c r="Q10" s="23"/>
      <c r="R10" s="24"/>
      <c r="S10" s="23"/>
      <c r="T10" s="17"/>
    </row>
    <row r="11" spans="1:20" ht="24" customHeight="1" x14ac:dyDescent="0.2">
      <c r="A11" s="18">
        <v>3</v>
      </c>
      <c r="B11" s="19" t="s">
        <v>21</v>
      </c>
      <c r="C11" s="20" t="s">
        <v>22</v>
      </c>
      <c r="D11" s="21">
        <f t="shared" si="1"/>
        <v>9000</v>
      </c>
      <c r="E11" s="22">
        <v>2.5</v>
      </c>
      <c r="F11" s="23">
        <f t="shared" si="2"/>
        <v>22500</v>
      </c>
      <c r="G11" s="23">
        <f t="shared" si="3"/>
        <v>9000</v>
      </c>
      <c r="H11" s="23">
        <f t="shared" si="4"/>
        <v>22500</v>
      </c>
      <c r="I11" s="17"/>
      <c r="J11" s="24">
        <f>I11*E11</f>
        <v>0</v>
      </c>
      <c r="K11" s="16">
        <v>4000</v>
      </c>
      <c r="L11" s="24">
        <f>K11*E11</f>
        <v>10000</v>
      </c>
      <c r="M11" s="16">
        <v>5000</v>
      </c>
      <c r="N11" s="24">
        <f>M11*E11</f>
        <v>12500</v>
      </c>
      <c r="O11" s="23"/>
      <c r="P11" s="24"/>
      <c r="Q11" s="23"/>
      <c r="R11" s="24"/>
      <c r="S11" s="16"/>
      <c r="T11" s="17"/>
    </row>
    <row r="12" spans="1:20" ht="24" customHeight="1" x14ac:dyDescent="0.2">
      <c r="A12" s="25">
        <v>4</v>
      </c>
      <c r="B12" s="26" t="s">
        <v>23</v>
      </c>
      <c r="C12" s="27" t="s">
        <v>22</v>
      </c>
      <c r="D12" s="28">
        <f t="shared" si="1"/>
        <v>9000</v>
      </c>
      <c r="E12" s="29">
        <v>2.5</v>
      </c>
      <c r="F12" s="30">
        <f t="shared" si="2"/>
        <v>22500</v>
      </c>
      <c r="G12" s="30">
        <f t="shared" si="3"/>
        <v>9000</v>
      </c>
      <c r="H12" s="30">
        <f t="shared" si="4"/>
        <v>22500</v>
      </c>
      <c r="I12" s="17"/>
      <c r="J12" s="31">
        <f>I12*E12</f>
        <v>0</v>
      </c>
      <c r="K12" s="16">
        <v>4000</v>
      </c>
      <c r="L12" s="31">
        <f>K12*E12</f>
        <v>10000</v>
      </c>
      <c r="M12" s="16">
        <v>5000</v>
      </c>
      <c r="N12" s="31">
        <f>M12*E12</f>
        <v>12500</v>
      </c>
      <c r="O12" s="30"/>
      <c r="P12" s="31"/>
      <c r="Q12" s="30"/>
      <c r="R12" s="31"/>
      <c r="S12" s="23"/>
      <c r="T12" s="17"/>
    </row>
    <row r="13" spans="1:20" ht="24" customHeight="1" x14ac:dyDescent="0.2">
      <c r="A13" s="25">
        <v>5</v>
      </c>
      <c r="B13" s="26" t="s">
        <v>26</v>
      </c>
      <c r="C13" s="27" t="s">
        <v>22</v>
      </c>
      <c r="D13" s="28">
        <f t="shared" si="1"/>
        <v>22</v>
      </c>
      <c r="E13" s="29">
        <v>20000</v>
      </c>
      <c r="F13" s="30">
        <f t="shared" si="2"/>
        <v>440000</v>
      </c>
      <c r="G13" s="30">
        <f t="shared" si="3"/>
        <v>22</v>
      </c>
      <c r="H13" s="30">
        <f t="shared" si="4"/>
        <v>440000</v>
      </c>
      <c r="I13" s="31"/>
      <c r="J13" s="31">
        <f t="shared" ref="J13:J20" si="5">I13*E13</f>
        <v>0</v>
      </c>
      <c r="K13" s="30">
        <v>22</v>
      </c>
      <c r="L13" s="31">
        <f t="shared" ref="L13:L21" si="6">K13*E13</f>
        <v>440000</v>
      </c>
      <c r="M13" s="30"/>
      <c r="N13" s="31">
        <f t="shared" ref="N13:N21" si="7">M13*E13</f>
        <v>0</v>
      </c>
      <c r="O13" s="30"/>
      <c r="P13" s="31"/>
      <c r="Q13" s="30"/>
      <c r="R13" s="31"/>
      <c r="S13" s="30"/>
      <c r="T13" s="17"/>
    </row>
    <row r="14" spans="1:20" ht="24" customHeight="1" x14ac:dyDescent="0.2">
      <c r="A14" s="25">
        <v>6</v>
      </c>
      <c r="B14" s="26" t="s">
        <v>27</v>
      </c>
      <c r="C14" s="27" t="s">
        <v>22</v>
      </c>
      <c r="D14" s="28">
        <f t="shared" si="1"/>
        <v>40</v>
      </c>
      <c r="E14" s="29">
        <v>7000</v>
      </c>
      <c r="F14" s="30">
        <f t="shared" si="2"/>
        <v>280000</v>
      </c>
      <c r="G14" s="30">
        <f t="shared" si="3"/>
        <v>40</v>
      </c>
      <c r="H14" s="30">
        <f t="shared" si="4"/>
        <v>280000</v>
      </c>
      <c r="I14" s="31"/>
      <c r="J14" s="31">
        <f t="shared" si="5"/>
        <v>0</v>
      </c>
      <c r="K14" s="30">
        <v>40</v>
      </c>
      <c r="L14" s="31">
        <f t="shared" si="6"/>
        <v>280000</v>
      </c>
      <c r="M14" s="30"/>
      <c r="N14" s="31">
        <f t="shared" si="7"/>
        <v>0</v>
      </c>
      <c r="O14" s="30"/>
      <c r="P14" s="31"/>
      <c r="Q14" s="30"/>
      <c r="R14" s="31"/>
      <c r="S14" s="30"/>
      <c r="T14" s="17"/>
    </row>
    <row r="15" spans="1:20" ht="24" customHeight="1" x14ac:dyDescent="0.2">
      <c r="A15" s="25">
        <v>7</v>
      </c>
      <c r="B15" s="26" t="s">
        <v>28</v>
      </c>
      <c r="C15" s="27" t="s">
        <v>22</v>
      </c>
      <c r="D15" s="28">
        <f t="shared" si="1"/>
        <v>66</v>
      </c>
      <c r="E15" s="29">
        <v>1200</v>
      </c>
      <c r="F15" s="30">
        <f t="shared" si="2"/>
        <v>79200</v>
      </c>
      <c r="G15" s="30">
        <f t="shared" si="3"/>
        <v>66</v>
      </c>
      <c r="H15" s="30">
        <f t="shared" si="4"/>
        <v>79200</v>
      </c>
      <c r="I15" s="31"/>
      <c r="J15" s="31">
        <f t="shared" si="5"/>
        <v>0</v>
      </c>
      <c r="K15" s="30">
        <v>66</v>
      </c>
      <c r="L15" s="31">
        <f t="shared" si="6"/>
        <v>79200</v>
      </c>
      <c r="M15" s="30"/>
      <c r="N15" s="31">
        <f t="shared" si="7"/>
        <v>0</v>
      </c>
      <c r="O15" s="30"/>
      <c r="P15" s="31"/>
      <c r="Q15" s="30"/>
      <c r="R15" s="31"/>
      <c r="S15" s="30"/>
      <c r="T15" s="17"/>
    </row>
    <row r="16" spans="1:20" ht="24" customHeight="1" x14ac:dyDescent="0.2">
      <c r="A16" s="18">
        <v>8</v>
      </c>
      <c r="B16" s="19"/>
      <c r="C16" s="20"/>
      <c r="D16" s="28">
        <f t="shared" si="1"/>
        <v>0</v>
      </c>
      <c r="E16" s="22"/>
      <c r="F16" s="30">
        <f t="shared" ref="F16:F21" si="8">E16*D16</f>
        <v>0</v>
      </c>
      <c r="G16" s="30">
        <f t="shared" si="3"/>
        <v>0</v>
      </c>
      <c r="H16" s="30">
        <f t="shared" si="4"/>
        <v>0</v>
      </c>
      <c r="I16" s="24"/>
      <c r="J16" s="31">
        <f t="shared" si="5"/>
        <v>0</v>
      </c>
      <c r="K16" s="23"/>
      <c r="L16" s="31">
        <f t="shared" si="6"/>
        <v>0</v>
      </c>
      <c r="M16" s="23"/>
      <c r="N16" s="31">
        <f t="shared" si="7"/>
        <v>0</v>
      </c>
      <c r="O16" s="23"/>
      <c r="P16" s="31"/>
      <c r="Q16" s="23"/>
      <c r="R16" s="31"/>
      <c r="S16" s="23"/>
      <c r="T16" s="17"/>
    </row>
    <row r="17" spans="1:20" ht="24" customHeight="1" x14ac:dyDescent="0.2">
      <c r="A17" s="18"/>
      <c r="B17" s="19"/>
      <c r="C17" s="20"/>
      <c r="D17" s="28">
        <f t="shared" si="1"/>
        <v>0</v>
      </c>
      <c r="E17" s="22"/>
      <c r="F17" s="30">
        <f t="shared" si="8"/>
        <v>0</v>
      </c>
      <c r="G17" s="30">
        <f t="shared" si="3"/>
        <v>0</v>
      </c>
      <c r="H17" s="30">
        <f t="shared" si="4"/>
        <v>0</v>
      </c>
      <c r="I17" s="24"/>
      <c r="J17" s="31">
        <f t="shared" si="5"/>
        <v>0</v>
      </c>
      <c r="K17" s="23"/>
      <c r="L17" s="31">
        <f t="shared" si="6"/>
        <v>0</v>
      </c>
      <c r="M17" s="23"/>
      <c r="N17" s="31">
        <f t="shared" si="7"/>
        <v>0</v>
      </c>
      <c r="O17" s="23"/>
      <c r="P17" s="31"/>
      <c r="Q17" s="23"/>
      <c r="R17" s="31"/>
      <c r="S17" s="23"/>
      <c r="T17" s="17"/>
    </row>
    <row r="18" spans="1:20" ht="24" customHeight="1" x14ac:dyDescent="0.2">
      <c r="A18" s="41"/>
      <c r="B18" s="42"/>
      <c r="C18" s="43"/>
      <c r="D18" s="28">
        <f t="shared" si="1"/>
        <v>0</v>
      </c>
      <c r="E18" s="44"/>
      <c r="F18" s="30">
        <f t="shared" si="8"/>
        <v>0</v>
      </c>
      <c r="G18" s="30">
        <f t="shared" si="3"/>
        <v>0</v>
      </c>
      <c r="H18" s="30">
        <f t="shared" si="4"/>
        <v>0</v>
      </c>
      <c r="I18" s="46"/>
      <c r="J18" s="31">
        <f t="shared" si="5"/>
        <v>0</v>
      </c>
      <c r="K18" s="45"/>
      <c r="L18" s="31">
        <f t="shared" si="6"/>
        <v>0</v>
      </c>
      <c r="M18" s="45"/>
      <c r="N18" s="31">
        <f t="shared" si="7"/>
        <v>0</v>
      </c>
      <c r="O18" s="45"/>
      <c r="P18" s="31"/>
      <c r="Q18" s="45"/>
      <c r="R18" s="31"/>
      <c r="S18" s="45"/>
      <c r="T18" s="17"/>
    </row>
    <row r="19" spans="1:20" ht="24" customHeight="1" x14ac:dyDescent="0.2">
      <c r="A19" s="32" t="s">
        <v>24</v>
      </c>
      <c r="B19" s="104" t="s">
        <v>25</v>
      </c>
      <c r="C19" s="104"/>
      <c r="D19" s="52">
        <f t="shared" si="1"/>
        <v>4500</v>
      </c>
      <c r="E19" s="33"/>
      <c r="F19" s="53">
        <f>F20+F21</f>
        <v>1125000</v>
      </c>
      <c r="G19" s="53">
        <f t="shared" ref="G19:N19" si="9">G20+G21</f>
        <v>4500</v>
      </c>
      <c r="H19" s="53">
        <f t="shared" si="9"/>
        <v>1125000</v>
      </c>
      <c r="I19" s="53">
        <f t="shared" si="9"/>
        <v>0</v>
      </c>
      <c r="J19" s="53">
        <f t="shared" si="9"/>
        <v>0</v>
      </c>
      <c r="K19" s="53">
        <f t="shared" si="9"/>
        <v>2000</v>
      </c>
      <c r="L19" s="53">
        <f t="shared" si="9"/>
        <v>500000</v>
      </c>
      <c r="M19" s="53">
        <f t="shared" si="9"/>
        <v>2500</v>
      </c>
      <c r="N19" s="53">
        <f t="shared" si="9"/>
        <v>625000</v>
      </c>
      <c r="O19" s="53"/>
      <c r="P19" s="53"/>
      <c r="Q19" s="53"/>
      <c r="R19" s="53"/>
      <c r="S19" s="53"/>
      <c r="T19" s="53"/>
    </row>
    <row r="20" spans="1:20" ht="24" customHeight="1" x14ac:dyDescent="0.2">
      <c r="A20" s="41">
        <v>1</v>
      </c>
      <c r="B20" s="47" t="s">
        <v>29</v>
      </c>
      <c r="C20" s="48" t="s">
        <v>30</v>
      </c>
      <c r="D20" s="49">
        <f>D19</f>
        <v>4500</v>
      </c>
      <c r="E20" s="49">
        <v>250</v>
      </c>
      <c r="F20" s="50">
        <f t="shared" si="8"/>
        <v>1125000</v>
      </c>
      <c r="G20" s="50">
        <f>G9/2</f>
        <v>4500</v>
      </c>
      <c r="H20" s="50">
        <f>J20+L20+N20+P20+R20</f>
        <v>1125000</v>
      </c>
      <c r="I20" s="51">
        <f>I9/2</f>
        <v>0</v>
      </c>
      <c r="J20" s="51">
        <f t="shared" si="5"/>
        <v>0</v>
      </c>
      <c r="K20" s="50">
        <f>K9/2</f>
        <v>2000</v>
      </c>
      <c r="L20" s="51">
        <f t="shared" si="6"/>
        <v>500000</v>
      </c>
      <c r="M20" s="50">
        <f>M9/2</f>
        <v>2500</v>
      </c>
      <c r="N20" s="51">
        <f t="shared" si="7"/>
        <v>625000</v>
      </c>
      <c r="O20" s="50"/>
      <c r="P20" s="51"/>
      <c r="Q20" s="50"/>
      <c r="R20" s="51"/>
      <c r="S20" s="50"/>
      <c r="T20" s="50"/>
    </row>
    <row r="21" spans="1:20" ht="24" customHeight="1" x14ac:dyDescent="0.2">
      <c r="A21" s="34"/>
      <c r="B21" s="35"/>
      <c r="C21" s="36"/>
      <c r="D21" s="37">
        <f t="shared" si="1"/>
        <v>0</v>
      </c>
      <c r="E21" s="38"/>
      <c r="F21" s="40">
        <f t="shared" si="8"/>
        <v>0</v>
      </c>
      <c r="G21" s="40">
        <f>I21+K21+M21+O21+Q21</f>
        <v>0</v>
      </c>
      <c r="H21" s="40">
        <f>J21+L21+N21+P21+R21</f>
        <v>0</v>
      </c>
      <c r="I21" s="39"/>
      <c r="J21" s="39"/>
      <c r="K21" s="39"/>
      <c r="L21" s="39">
        <f t="shared" si="6"/>
        <v>0</v>
      </c>
      <c r="M21" s="39"/>
      <c r="N21" s="39">
        <f t="shared" si="7"/>
        <v>0</v>
      </c>
      <c r="O21" s="39"/>
      <c r="P21" s="39"/>
      <c r="Q21" s="39"/>
      <c r="R21" s="39"/>
      <c r="S21" s="39"/>
      <c r="T21" s="39"/>
    </row>
  </sheetData>
  <mergeCells count="16">
    <mergeCell ref="A1:N1"/>
    <mergeCell ref="A4:A6"/>
    <mergeCell ref="B4:B6"/>
    <mergeCell ref="C4:C6"/>
    <mergeCell ref="D4:D6"/>
    <mergeCell ref="E4:E6"/>
    <mergeCell ref="B19:C19"/>
    <mergeCell ref="S4:T5"/>
    <mergeCell ref="G4:R4"/>
    <mergeCell ref="G5:H5"/>
    <mergeCell ref="I5:J5"/>
    <mergeCell ref="K5:L5"/>
    <mergeCell ref="M5:N5"/>
    <mergeCell ref="O5:P5"/>
    <mergeCell ref="Q5:R5"/>
    <mergeCell ref="F4:F6"/>
  </mergeCells>
  <pageMargins left="0.7" right="0.7" top="0.75" bottom="0.75" header="0.3" footer="0.3"/>
  <pageSetup paperSize="9" scale="8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32"/>
  <sheetViews>
    <sheetView topLeftCell="A11" workbookViewId="0">
      <selection activeCell="C18" sqref="C18"/>
    </sheetView>
  </sheetViews>
  <sheetFormatPr defaultRowHeight="15" x14ac:dyDescent="0.25"/>
  <cols>
    <col min="1" max="1" width="6.42578125" style="54" customWidth="1"/>
    <col min="2" max="2" width="35.5703125" style="54" customWidth="1"/>
    <col min="3" max="3" width="11.85546875" style="54" customWidth="1"/>
    <col min="4" max="4" width="10.28515625" style="54" customWidth="1"/>
    <col min="5" max="5" width="12.5703125" style="54" customWidth="1"/>
    <col min="6" max="6" width="10.140625" style="54" bestFit="1" customWidth="1"/>
    <col min="7" max="7" width="10.28515625" style="54" customWidth="1"/>
    <col min="8" max="8" width="10.140625" style="54" bestFit="1" customWidth="1"/>
    <col min="9" max="9" width="14.7109375" style="54" customWidth="1"/>
    <col min="10" max="10" width="10.140625" style="54" bestFit="1" customWidth="1"/>
    <col min="11" max="11" width="11.7109375" style="54" customWidth="1"/>
    <col min="12" max="12" width="11.85546875" style="54" hidden="1" customWidth="1"/>
    <col min="13" max="13" width="10.42578125" style="54" hidden="1" customWidth="1"/>
    <col min="14" max="14" width="26" style="72" customWidth="1"/>
    <col min="15" max="16384" width="9.140625" style="54"/>
  </cols>
  <sheetData>
    <row r="2" spans="1:15" x14ac:dyDescent="0.25">
      <c r="A2" s="128" t="s">
        <v>46</v>
      </c>
      <c r="B2" s="128"/>
      <c r="C2" s="128"/>
      <c r="D2" s="128"/>
      <c r="E2" s="128"/>
      <c r="F2" s="128"/>
      <c r="G2" s="128"/>
      <c r="H2" s="128"/>
      <c r="I2" s="128"/>
      <c r="J2" s="128"/>
      <c r="K2" s="128"/>
      <c r="L2" s="128"/>
      <c r="M2" s="128"/>
      <c r="N2" s="128"/>
    </row>
    <row r="3" spans="1:15" x14ac:dyDescent="0.25">
      <c r="A3" s="130" t="s">
        <v>90</v>
      </c>
      <c r="B3" s="130"/>
      <c r="C3" s="130"/>
      <c r="D3" s="130"/>
      <c r="E3" s="130"/>
      <c r="F3" s="130"/>
      <c r="G3" s="130"/>
      <c r="H3" s="130"/>
      <c r="I3" s="130"/>
      <c r="J3" s="130"/>
      <c r="K3" s="130"/>
      <c r="L3" s="130"/>
      <c r="M3" s="130"/>
      <c r="N3" s="130"/>
    </row>
    <row r="4" spans="1:15" x14ac:dyDescent="0.25">
      <c r="N4" s="97" t="s">
        <v>68</v>
      </c>
    </row>
    <row r="5" spans="1:15" ht="23.1" customHeight="1" x14ac:dyDescent="0.25">
      <c r="A5" s="125" t="s">
        <v>0</v>
      </c>
      <c r="B5" s="125" t="s">
        <v>43</v>
      </c>
      <c r="C5" s="125" t="s">
        <v>2</v>
      </c>
      <c r="D5" s="129" t="s">
        <v>40</v>
      </c>
      <c r="E5" s="129"/>
      <c r="F5" s="129">
        <v>2023</v>
      </c>
      <c r="G5" s="129"/>
      <c r="H5" s="129">
        <v>2024</v>
      </c>
      <c r="I5" s="129"/>
      <c r="J5" s="129">
        <v>2025</v>
      </c>
      <c r="K5" s="129"/>
      <c r="L5" s="129" t="s">
        <v>39</v>
      </c>
      <c r="M5" s="129"/>
      <c r="N5" s="125" t="s">
        <v>45</v>
      </c>
    </row>
    <row r="6" spans="1:15" ht="34.5" customHeight="1" x14ac:dyDescent="0.25">
      <c r="A6" s="127"/>
      <c r="B6" s="127"/>
      <c r="C6" s="127"/>
      <c r="D6" s="80" t="s">
        <v>38</v>
      </c>
      <c r="E6" s="80" t="s">
        <v>12</v>
      </c>
      <c r="F6" s="80" t="s">
        <v>38</v>
      </c>
      <c r="G6" s="80" t="s">
        <v>12</v>
      </c>
      <c r="H6" s="80" t="s">
        <v>38</v>
      </c>
      <c r="I6" s="80" t="s">
        <v>12</v>
      </c>
      <c r="J6" s="80" t="s">
        <v>38</v>
      </c>
      <c r="K6" s="80" t="s">
        <v>12</v>
      </c>
      <c r="L6" s="80" t="s">
        <v>38</v>
      </c>
      <c r="M6" s="80" t="s">
        <v>12</v>
      </c>
      <c r="N6" s="126"/>
    </row>
    <row r="7" spans="1:15" ht="23.1" customHeight="1" x14ac:dyDescent="0.25">
      <c r="A7" s="122" t="s">
        <v>49</v>
      </c>
      <c r="B7" s="123"/>
      <c r="C7" s="124"/>
      <c r="D7" s="81"/>
      <c r="E7" s="82">
        <f t="shared" ref="E7:K7" si="0">SUM(E8:E15)</f>
        <v>14596.1</v>
      </c>
      <c r="F7" s="82">
        <f t="shared" si="0"/>
        <v>0</v>
      </c>
      <c r="G7" s="82">
        <f t="shared" si="0"/>
        <v>0</v>
      </c>
      <c r="H7" s="82">
        <f t="shared" si="0"/>
        <v>3385</v>
      </c>
      <c r="I7" s="82">
        <f t="shared" si="0"/>
        <v>7536.5999999999995</v>
      </c>
      <c r="J7" s="82">
        <f t="shared" si="0"/>
        <v>3886</v>
      </c>
      <c r="K7" s="82">
        <f t="shared" si="0"/>
        <v>7059.5</v>
      </c>
      <c r="L7" s="82"/>
      <c r="M7" s="82"/>
      <c r="N7" s="127"/>
    </row>
    <row r="8" spans="1:15" ht="131.25" customHeight="1" x14ac:dyDescent="0.25">
      <c r="A8" s="64">
        <v>1</v>
      </c>
      <c r="B8" s="65" t="s">
        <v>31</v>
      </c>
      <c r="C8" s="64" t="s">
        <v>41</v>
      </c>
      <c r="D8" s="67">
        <f>F8+H8+J8</f>
        <v>4500</v>
      </c>
      <c r="E8" s="67">
        <f>G8+I8+K8+M8</f>
        <v>2644.2</v>
      </c>
      <c r="F8" s="67"/>
      <c r="G8" s="67"/>
      <c r="H8" s="67">
        <v>2000</v>
      </c>
      <c r="I8" s="67">
        <v>1619.2</v>
      </c>
      <c r="J8" s="67">
        <v>2500</v>
      </c>
      <c r="K8" s="67">
        <v>1025</v>
      </c>
      <c r="L8" s="100"/>
      <c r="M8" s="100"/>
      <c r="N8" s="66" t="s">
        <v>85</v>
      </c>
      <c r="O8" s="54">
        <f>8133/2</f>
        <v>4066.5</v>
      </c>
    </row>
    <row r="9" spans="1:15" ht="23.1" customHeight="1" x14ac:dyDescent="0.25">
      <c r="A9" s="64">
        <v>2</v>
      </c>
      <c r="B9" s="65" t="s">
        <v>32</v>
      </c>
      <c r="C9" s="101" t="s">
        <v>42</v>
      </c>
      <c r="D9" s="100">
        <f t="shared" ref="D9:D13" si="1">F9+H9+J9+L9</f>
        <v>40</v>
      </c>
      <c r="E9" s="100">
        <f t="shared" ref="E9:E15" si="2">G9+I9+K9+M9</f>
        <v>400</v>
      </c>
      <c r="F9" s="102"/>
      <c r="G9" s="100">
        <f>F9*10</f>
        <v>0</v>
      </c>
      <c r="H9" s="102">
        <v>20</v>
      </c>
      <c r="I9" s="100">
        <f>H9*10</f>
        <v>200</v>
      </c>
      <c r="J9" s="102">
        <v>20</v>
      </c>
      <c r="K9" s="100">
        <f>J9*10</f>
        <v>200</v>
      </c>
      <c r="L9" s="100"/>
      <c r="M9" s="100"/>
      <c r="N9" s="101" t="s">
        <v>51</v>
      </c>
    </row>
    <row r="10" spans="1:15" ht="168.75" customHeight="1" x14ac:dyDescent="0.25">
      <c r="A10" s="64">
        <v>3</v>
      </c>
      <c r="B10" s="65" t="s">
        <v>33</v>
      </c>
      <c r="C10" s="64" t="s">
        <v>44</v>
      </c>
      <c r="D10" s="67">
        <f t="shared" si="1"/>
        <v>800</v>
      </c>
      <c r="E10" s="67">
        <f t="shared" si="2"/>
        <v>9800</v>
      </c>
      <c r="F10" s="67"/>
      <c r="G10" s="67">
        <f>F10*12.25</f>
        <v>0</v>
      </c>
      <c r="H10" s="67">
        <v>400</v>
      </c>
      <c r="I10" s="67">
        <f>H10*12.25</f>
        <v>4900</v>
      </c>
      <c r="J10" s="67">
        <v>400</v>
      </c>
      <c r="K10" s="67">
        <f>J10*12.25</f>
        <v>4900</v>
      </c>
      <c r="L10" s="100"/>
      <c r="M10" s="100"/>
      <c r="N10" s="66" t="s">
        <v>86</v>
      </c>
    </row>
    <row r="11" spans="1:15" ht="45" customHeight="1" x14ac:dyDescent="0.25">
      <c r="A11" s="64">
        <v>4</v>
      </c>
      <c r="B11" s="65" t="s">
        <v>71</v>
      </c>
      <c r="C11" s="64" t="s">
        <v>75</v>
      </c>
      <c r="D11" s="67">
        <v>11</v>
      </c>
      <c r="E11" s="67">
        <f t="shared" si="2"/>
        <v>1287.9000000000001</v>
      </c>
      <c r="F11" s="67"/>
      <c r="G11" s="67"/>
      <c r="H11" s="67">
        <v>5</v>
      </c>
      <c r="I11" s="67">
        <v>585.4</v>
      </c>
      <c r="J11" s="67">
        <v>6</v>
      </c>
      <c r="K11" s="67">
        <v>702.5</v>
      </c>
      <c r="L11" s="100"/>
      <c r="M11" s="100"/>
      <c r="N11" s="66"/>
    </row>
    <row r="12" spans="1:15" ht="23.1" customHeight="1" x14ac:dyDescent="0.25">
      <c r="A12" s="64">
        <v>5</v>
      </c>
      <c r="B12" s="65" t="s">
        <v>34</v>
      </c>
      <c r="C12" s="101"/>
      <c r="D12" s="100">
        <f>F12+H12+J12+L12</f>
        <v>0</v>
      </c>
      <c r="E12" s="100">
        <f t="shared" si="2"/>
        <v>0</v>
      </c>
      <c r="F12" s="100"/>
      <c r="G12" s="100"/>
      <c r="H12" s="100"/>
      <c r="I12" s="100"/>
      <c r="J12" s="100"/>
      <c r="K12" s="100"/>
      <c r="L12" s="100"/>
      <c r="M12" s="100"/>
      <c r="N12" s="101"/>
    </row>
    <row r="13" spans="1:15" ht="81" customHeight="1" x14ac:dyDescent="0.25">
      <c r="A13" s="83" t="s">
        <v>72</v>
      </c>
      <c r="B13" s="84" t="s">
        <v>35</v>
      </c>
      <c r="C13" s="83"/>
      <c r="D13" s="85">
        <f t="shared" si="1"/>
        <v>800</v>
      </c>
      <c r="E13" s="85">
        <f t="shared" si="2"/>
        <v>240</v>
      </c>
      <c r="F13" s="85">
        <f>F10</f>
        <v>0</v>
      </c>
      <c r="G13" s="85">
        <f>F13*0.3</f>
        <v>0</v>
      </c>
      <c r="H13" s="85">
        <f>H10</f>
        <v>400</v>
      </c>
      <c r="I13" s="85">
        <f>H13*0.3</f>
        <v>120</v>
      </c>
      <c r="J13" s="85">
        <f>J10</f>
        <v>400</v>
      </c>
      <c r="K13" s="85">
        <f>J13*0.3</f>
        <v>120</v>
      </c>
      <c r="L13" s="86"/>
      <c r="M13" s="86"/>
      <c r="N13" s="98" t="s">
        <v>52</v>
      </c>
    </row>
    <row r="14" spans="1:15" ht="74.25" customHeight="1" x14ac:dyDescent="0.25">
      <c r="A14" s="87" t="s">
        <v>73</v>
      </c>
      <c r="B14" s="88" t="s">
        <v>36</v>
      </c>
      <c r="C14" s="87"/>
      <c r="D14" s="90">
        <f>F14+H14+J14+L14</f>
        <v>1000</v>
      </c>
      <c r="E14" s="90">
        <f t="shared" si="2"/>
        <v>200</v>
      </c>
      <c r="F14" s="90"/>
      <c r="G14" s="90">
        <f>F14*0.2</f>
        <v>0</v>
      </c>
      <c r="H14" s="90">
        <v>500</v>
      </c>
      <c r="I14" s="90">
        <f>H14*0.2</f>
        <v>100</v>
      </c>
      <c r="J14" s="90">
        <v>500</v>
      </c>
      <c r="K14" s="90">
        <f>J14*0.2</f>
        <v>100</v>
      </c>
      <c r="L14" s="89"/>
      <c r="M14" s="89"/>
      <c r="N14" s="99" t="s">
        <v>52</v>
      </c>
    </row>
    <row r="15" spans="1:15" ht="49.5" customHeight="1" x14ac:dyDescent="0.25">
      <c r="A15" s="91" t="s">
        <v>74</v>
      </c>
      <c r="B15" s="92" t="s">
        <v>37</v>
      </c>
      <c r="C15" s="93" t="s">
        <v>48</v>
      </c>
      <c r="D15" s="94">
        <f>F15+H15+J15+L15</f>
        <v>120</v>
      </c>
      <c r="E15" s="94">
        <f t="shared" si="2"/>
        <v>24</v>
      </c>
      <c r="F15" s="94"/>
      <c r="G15" s="94">
        <f>F15*0.2</f>
        <v>0</v>
      </c>
      <c r="H15" s="94">
        <v>60</v>
      </c>
      <c r="I15" s="94">
        <f>H15*0.2</f>
        <v>12</v>
      </c>
      <c r="J15" s="94">
        <v>60</v>
      </c>
      <c r="K15" s="94">
        <f>J15*0.2</f>
        <v>12</v>
      </c>
      <c r="L15" s="95"/>
      <c r="M15" s="95"/>
      <c r="N15" s="93" t="s">
        <v>50</v>
      </c>
    </row>
    <row r="32" spans="2:2" x14ac:dyDescent="0.25">
      <c r="B32" s="96"/>
    </row>
  </sheetData>
  <mergeCells count="12">
    <mergeCell ref="A7:C7"/>
    <mergeCell ref="N5:N7"/>
    <mergeCell ref="A2:N2"/>
    <mergeCell ref="B5:B6"/>
    <mergeCell ref="A5:A6"/>
    <mergeCell ref="C5:C6"/>
    <mergeCell ref="F5:G5"/>
    <mergeCell ref="H5:I5"/>
    <mergeCell ref="J5:K5"/>
    <mergeCell ref="L5:M5"/>
    <mergeCell ref="D5:E5"/>
    <mergeCell ref="A3:N3"/>
  </mergeCells>
  <printOptions horizontalCentered="1"/>
  <pageMargins left="0.7" right="0.7" top="0.75" bottom="0.75" header="0.3" footer="0.3"/>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Cỏ</vt:lpstr>
      <vt:lpstr>Vung ATDB</vt:lpstr>
      <vt:lpstr>TTNT bo</vt:lpstr>
      <vt:lpstr>Tổng hợp</vt:lpstr>
      <vt:lpstr>'Tổng hợp'!Print_Titles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Tien Ngo Quang</cp:lastModifiedBy>
  <cp:lastPrinted>2023-02-23T02:23:04Z</cp:lastPrinted>
  <dcterms:created xsi:type="dcterms:W3CDTF">2022-08-08T02:23:46Z</dcterms:created>
  <dcterms:modified xsi:type="dcterms:W3CDTF">2023-02-25T09:20:06Z</dcterms:modified>
</cp:coreProperties>
</file>